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210" windowWidth="20730" windowHeight="8010" activeTab="1"/>
  </bookViews>
  <sheets>
    <sheet name="Corp.Family Foundation Detail" sheetId="2" r:id="rId1"/>
    <sheet name="Summary vs Prev Year" sheetId="1" r:id="rId2"/>
  </sheets>
  <definedNames>
    <definedName name="_xlnm.Print_Titles" localSheetId="0">'Corp.Family Foundation Detail'!$A:$G,'Corp.Family Foundation Detail'!$4:$6</definedName>
    <definedName name="_xlnm.Print_Titles" localSheetId="1">'Summary vs Prev Year'!$A:$G,'Summary vs Prev Year'!$4:$5</definedName>
    <definedName name="QB_BASIS_4" localSheetId="0" hidden="1">'Corp.Family Foundation Detail'!$AJ$3</definedName>
    <definedName name="QB_BASIS_4" localSheetId="1" hidden="1">'Summary vs Prev Year'!$I$3</definedName>
    <definedName name="QB_COLUMN_1112101" localSheetId="0" hidden="1">'Corp.Family Foundation Detail'!$J$5</definedName>
    <definedName name="QB_COLUMN_1152101" localSheetId="0" hidden="1">'Corp.Family Foundation Detail'!$M$5</definedName>
    <definedName name="QB_COLUMN_1172101" localSheetId="0" hidden="1">'Corp.Family Foundation Detail'!$O$5</definedName>
    <definedName name="QB_COLUMN_133101" localSheetId="0" hidden="1">'Corp.Family Foundation Detail'!$AE$5</definedName>
    <definedName name="QB_COLUMN_1422101" localSheetId="0" hidden="1">'Corp.Family Foundation Detail'!$N$5</definedName>
    <definedName name="QB_COLUMN_222101" localSheetId="0" hidden="1">'Corp.Family Foundation Detail'!$I$5</definedName>
    <definedName name="QB_COLUMN_3342200" localSheetId="0" hidden="1">'Corp.Family Foundation Detail'!$X$4</definedName>
    <definedName name="QB_COLUMN_3342201" localSheetId="0" hidden="1">'Corp.Family Foundation Detail'!$X$5</definedName>
    <definedName name="QB_COLUMN_3392101" localSheetId="0" hidden="1">'Corp.Family Foundation Detail'!$AH$5</definedName>
    <definedName name="QB_COLUMN_3402101" localSheetId="0" hidden="1">'Corp.Family Foundation Detail'!$AI$5</definedName>
    <definedName name="QB_COLUMN_3512101" localSheetId="0" hidden="1">'Corp.Family Foundation Detail'!$T$5</definedName>
    <definedName name="QB_COLUMN_3582101" localSheetId="0" hidden="1">'Corp.Family Foundation Detail'!$S$5</definedName>
    <definedName name="QB_COLUMN_3602101" localSheetId="0" hidden="1">'Corp.Family Foundation Detail'!$R$5</definedName>
    <definedName name="QB_COLUMN_3652101" localSheetId="0" hidden="1">'Corp.Family Foundation Detail'!$AG$5</definedName>
    <definedName name="QB_COLUMN_3672101" localSheetId="0" hidden="1">'Corp.Family Foundation Detail'!$L$5</definedName>
    <definedName name="QB_COLUMN_3682101" localSheetId="0" hidden="1">'Corp.Family Foundation Detail'!$AF$5</definedName>
    <definedName name="QB_COLUMN_3692101" localSheetId="0" hidden="1">'Corp.Family Foundation Detail'!$K$5</definedName>
    <definedName name="QB_COLUMN_3702101" localSheetId="0" hidden="1">'Corp.Family Foundation Detail'!$P$5</definedName>
    <definedName name="QB_COLUMN_3712101" localSheetId="0" hidden="1">'Corp.Family Foundation Detail'!$Q$5</definedName>
    <definedName name="QB_COLUMN_3752200" localSheetId="0" hidden="1">'Corp.Family Foundation Detail'!$AA$4</definedName>
    <definedName name="QB_COLUMN_3752201" localSheetId="0" hidden="1">'Corp.Family Foundation Detail'!$AA$5</definedName>
    <definedName name="QB_COLUMN_3762200" localSheetId="0" hidden="1">'Corp.Family Foundation Detail'!$V$4</definedName>
    <definedName name="QB_COLUMN_3762201" localSheetId="0" hidden="1">'Corp.Family Foundation Detail'!$V$5</definedName>
    <definedName name="QB_COLUMN_3782200" localSheetId="0" hidden="1">'Corp.Family Foundation Detail'!$U$4</definedName>
    <definedName name="QB_COLUMN_3782201" localSheetId="0" hidden="1">'Corp.Family Foundation Detail'!$U$5</definedName>
    <definedName name="QB_COLUMN_3792200" localSheetId="0" hidden="1">'Corp.Family Foundation Detail'!$AD$4</definedName>
    <definedName name="QB_COLUMN_3792201" localSheetId="0" hidden="1">'Corp.Family Foundation Detail'!$AD$5</definedName>
    <definedName name="QB_COLUMN_3802200" localSheetId="0" hidden="1">'Corp.Family Foundation Detail'!$AC$4</definedName>
    <definedName name="QB_COLUMN_3802201" localSheetId="0" hidden="1">'Corp.Family Foundation Detail'!$AC$5</definedName>
    <definedName name="QB_COLUMN_3812200" localSheetId="0" hidden="1">'Corp.Family Foundation Detail'!$Z$4</definedName>
    <definedName name="QB_COLUMN_3812201" localSheetId="0" hidden="1">'Corp.Family Foundation Detail'!$Z$5</definedName>
    <definedName name="QB_COLUMN_3822200" localSheetId="0" hidden="1">'Corp.Family Foundation Detail'!$AB$4</definedName>
    <definedName name="QB_COLUMN_3822201" localSheetId="0" hidden="1">'Corp.Family Foundation Detail'!$AB$5</definedName>
    <definedName name="QB_COLUMN_3832200" localSheetId="0" hidden="1">'Corp.Family Foundation Detail'!$Y$4</definedName>
    <definedName name="QB_COLUMN_3832201" localSheetId="0" hidden="1">'Corp.Family Foundation Detail'!$Y$5</definedName>
    <definedName name="QB_COLUMN_3842200" localSheetId="0" hidden="1">'Corp.Family Foundation Detail'!$W$4</definedName>
    <definedName name="QB_COLUMN_3842201" localSheetId="0" hidden="1">'Corp.Family Foundation Detail'!$W$5</definedName>
    <definedName name="QB_COLUMN_423011" localSheetId="0" hidden="1">'Corp.Family Foundation Detail'!$AJ$5</definedName>
    <definedName name="QB_COLUMN_59200" localSheetId="1" hidden="1">'Summary vs Prev Year'!$H$5</definedName>
    <definedName name="QB_COLUMN_622101" localSheetId="0" hidden="1">'Corp.Family Foundation Detail'!$H$5</definedName>
    <definedName name="QB_COLUMN_7620111" localSheetId="0" hidden="1">'Corp.Family Foundation Detail'!$J$6</definedName>
    <definedName name="QB_COLUMN_7620115" localSheetId="0" hidden="1">'Corp.Family Foundation Detail'!$M$6</definedName>
    <definedName name="QB_COLUMN_7620117" localSheetId="0" hidden="1">'Corp.Family Foundation Detail'!$O$6</definedName>
    <definedName name="QB_COLUMN_7620142" localSheetId="0" hidden="1">'Corp.Family Foundation Detail'!$N$6</definedName>
    <definedName name="QB_COLUMN_762022" localSheetId="0" hidden="1">'Corp.Family Foundation Detail'!$I$6</definedName>
    <definedName name="QB_COLUMN_7620334" localSheetId="0" hidden="1">'Corp.Family Foundation Detail'!$X$6</definedName>
    <definedName name="QB_COLUMN_7620339" localSheetId="0" hidden="1">'Corp.Family Foundation Detail'!$AH$6</definedName>
    <definedName name="QB_COLUMN_7620340" localSheetId="0" hidden="1">'Corp.Family Foundation Detail'!$AI$6</definedName>
    <definedName name="QB_COLUMN_7620351" localSheetId="0" hidden="1">'Corp.Family Foundation Detail'!$T$6</definedName>
    <definedName name="QB_COLUMN_7620358" localSheetId="0" hidden="1">'Corp.Family Foundation Detail'!$S$6</definedName>
    <definedName name="QB_COLUMN_7620360" localSheetId="0" hidden="1">'Corp.Family Foundation Detail'!$R$6</definedName>
    <definedName name="QB_COLUMN_7620365" localSheetId="0" hidden="1">'Corp.Family Foundation Detail'!$AG$6</definedName>
    <definedName name="QB_COLUMN_7620367" localSheetId="0" hidden="1">'Corp.Family Foundation Detail'!$L$6</definedName>
    <definedName name="QB_COLUMN_7620368" localSheetId="0" hidden="1">'Corp.Family Foundation Detail'!$AF$6</definedName>
    <definedName name="QB_COLUMN_7620369" localSheetId="0" hidden="1">'Corp.Family Foundation Detail'!$K$6</definedName>
    <definedName name="QB_COLUMN_7620370" localSheetId="0" hidden="1">'Corp.Family Foundation Detail'!$P$6</definedName>
    <definedName name="QB_COLUMN_7620371" localSheetId="0" hidden="1">'Corp.Family Foundation Detail'!$Q$6</definedName>
    <definedName name="QB_COLUMN_7620375" localSheetId="0" hidden="1">'Corp.Family Foundation Detail'!$AA$6</definedName>
    <definedName name="QB_COLUMN_7620376" localSheetId="0" hidden="1">'Corp.Family Foundation Detail'!$V$6</definedName>
    <definedName name="QB_COLUMN_7620378" localSheetId="0" hidden="1">'Corp.Family Foundation Detail'!$U$6</definedName>
    <definedName name="QB_COLUMN_7620379" localSheetId="0" hidden="1">'Corp.Family Foundation Detail'!$AD$6</definedName>
    <definedName name="QB_COLUMN_7620380" localSheetId="0" hidden="1">'Corp.Family Foundation Detail'!$AC$6</definedName>
    <definedName name="QB_COLUMN_7620381" localSheetId="0" hidden="1">'Corp.Family Foundation Detail'!$Z$6</definedName>
    <definedName name="QB_COLUMN_7620382" localSheetId="0" hidden="1">'Corp.Family Foundation Detail'!$AB$6</definedName>
    <definedName name="QB_COLUMN_7620383" localSheetId="0" hidden="1">'Corp.Family Foundation Detail'!$Y$6</definedName>
    <definedName name="QB_COLUMN_7620384" localSheetId="0" hidden="1">'Corp.Family Foundation Detail'!$W$6</definedName>
    <definedName name="QB_COLUMN_762062" localSheetId="0" hidden="1">'Corp.Family Foundation Detail'!$H$6</definedName>
    <definedName name="QB_COLUMN_76210" localSheetId="1" hidden="1">'Summary vs Prev Year'!$I$5</definedName>
    <definedName name="QB_COLUMN_76300" localSheetId="0" hidden="1">'Corp.Family Foundation Detail'!$AJ$6</definedName>
    <definedName name="QB_COLUMN_763013" localSheetId="0" hidden="1">'Corp.Family Foundation Detail'!$AE$6</definedName>
    <definedName name="QB_COMPANY_0" localSheetId="0" hidden="1">'Corp.Family Foundation Detail'!$A$1</definedName>
    <definedName name="QB_COMPANY_0" localSheetId="1" hidden="1">'Summary vs Prev Year'!$A$1</definedName>
    <definedName name="QB_DATA_0" localSheetId="0" hidden="1">'Corp.Family Foundation Detail'!$10:$10,'Corp.Family Foundation Detail'!$11:$11,'Corp.Family Foundation Detail'!$12:$12,'Corp.Family Foundation Detail'!$13:$13,'Corp.Family Foundation Detail'!$14:$14,'Corp.Family Foundation Detail'!$15:$15,'Corp.Family Foundation Detail'!$16:$16,'Corp.Family Foundation Detail'!$17:$17,'Corp.Family Foundation Detail'!$18:$18,'Corp.Family Foundation Detail'!$19:$19,'Corp.Family Foundation Detail'!$20:$20,'Corp.Family Foundation Detail'!$21:$21,'Corp.Family Foundation Detail'!$22:$22,'Corp.Family Foundation Detail'!$24:$24,'Corp.Family Foundation Detail'!$26:$26,'Corp.Family Foundation Detail'!$29:$29</definedName>
    <definedName name="QB_DATA_0" localSheetId="1" hidden="1">'Summary vs Prev Year'!$9:$9,'Summary vs Prev Year'!$10:$10,'Summary vs Prev Year'!$11:$11,'Summary vs Prev Year'!$12:$12,'Summary vs Prev Year'!$13:$13,'Summary vs Prev Year'!$14:$14,'Summary vs Prev Year'!$15:$15,'Summary vs Prev Year'!$16:$16,'Summary vs Prev Year'!$17:$17,'Summary vs Prev Year'!$18:$18,'Summary vs Prev Year'!$19:$19,'Summary vs Prev Year'!$20:$20,'Summary vs Prev Year'!$21:$21,'Summary vs Prev Year'!$22:$22,'Summary vs Prev Year'!$23:$23,'Summary vs Prev Year'!$24:$24</definedName>
    <definedName name="QB_DATA_1" localSheetId="0" hidden="1">'Corp.Family Foundation Detail'!$30:$30,'Corp.Family Foundation Detail'!$31:$31,'Corp.Family Foundation Detail'!$32:$32,'Corp.Family Foundation Detail'!$33:$33,'Corp.Family Foundation Detail'!$34:$34,'Corp.Family Foundation Detail'!$38:$38,'Corp.Family Foundation Detail'!$39:$39,'Corp.Family Foundation Detail'!$40:$40,'Corp.Family Foundation Detail'!$47:$47,'Corp.Family Foundation Detail'!$49:$49,'Corp.Family Foundation Detail'!$50:$50,'Corp.Family Foundation Detail'!$51:$51,'Corp.Family Foundation Detail'!$52:$52,'Corp.Family Foundation Detail'!$53:$53,'Corp.Family Foundation Detail'!$54:$54,'Corp.Family Foundation Detail'!$55:$55</definedName>
    <definedName name="QB_DATA_1" localSheetId="1" hidden="1">'Summary vs Prev Year'!$25:$25,'Summary vs Prev Year'!$26:$26,'Summary vs Prev Year'!$27:$27,'Summary vs Prev Year'!$28:$28,'Summary vs Prev Year'!$29:$29,'Summary vs Prev Year'!$30:$30,'Summary vs Prev Year'!$31:$31,'Summary vs Prev Year'!$32:$32,'Summary vs Prev Year'!$33:$33,'Summary vs Prev Year'!$34:$34,'Summary vs Prev Year'!$36:$36,'Summary vs Prev Year'!$38:$38,'Summary vs Prev Year'!$39:$39,'Summary vs Prev Year'!$41:$41,'Summary vs Prev Year'!$44:$44,'Summary vs Prev Year'!$45:$45</definedName>
    <definedName name="QB_DATA_2" localSheetId="0" hidden="1">'Corp.Family Foundation Detail'!$59:$59,'Corp.Family Foundation Detail'!$60:$60,'Corp.Family Foundation Detail'!$61:$61,'Corp.Family Foundation Detail'!$64:$64,'Corp.Family Foundation Detail'!$65:$65,'Corp.Family Foundation Detail'!$66:$66,'Corp.Family Foundation Detail'!$67:$67,'Corp.Family Foundation Detail'!$70:$70,'Corp.Family Foundation Detail'!$71:$71,'Corp.Family Foundation Detail'!$72:$72,'Corp.Family Foundation Detail'!$73:$73,'Corp.Family Foundation Detail'!$74:$74,'Corp.Family Foundation Detail'!$75:$75,'Corp.Family Foundation Detail'!$76:$76,'Corp.Family Foundation Detail'!$79:$79,'Corp.Family Foundation Detail'!$80:$80</definedName>
    <definedName name="QB_DATA_2" localSheetId="1" hidden="1">'Summary vs Prev Year'!$46:$46,'Summary vs Prev Year'!$47:$47,'Summary vs Prev Year'!$48:$48,'Summary vs Prev Year'!$49:$49,'Summary vs Prev Year'!$50:$50,'Summary vs Prev Year'!$54:$54,'Summary vs Prev Year'!$55:$55,'Summary vs Prev Year'!$56:$56,'Summary vs Prev Year'!$58:$58,'Summary vs Prev Year'!$59:$59,'Summary vs Prev Year'!$61:$61,'Summary vs Prev Year'!$66:$66,'Summary vs Prev Year'!$68:$68,'Summary vs Prev Year'!$69:$69,'Summary vs Prev Year'!$70:$70,'Summary vs Prev Year'!$71:$71</definedName>
    <definedName name="QB_DATA_3" localSheetId="0" hidden="1">'Corp.Family Foundation Detail'!$81:$81,'Corp.Family Foundation Detail'!$82:$82,'Corp.Family Foundation Detail'!$83:$83,'Corp.Family Foundation Detail'!$84:$84,'Corp.Family Foundation Detail'!$85:$85,'Corp.Family Foundation Detail'!$86:$86,'Corp.Family Foundation Detail'!$87:$87,'Corp.Family Foundation Detail'!$88:$88,'Corp.Family Foundation Detail'!$89:$89,'Corp.Family Foundation Detail'!$90:$90,'Corp.Family Foundation Detail'!$91:$91,'Corp.Family Foundation Detail'!$92:$92,'Corp.Family Foundation Detail'!$93:$93,'Corp.Family Foundation Detail'!$96:$96,'Corp.Family Foundation Detail'!$97:$97,'Corp.Family Foundation Detail'!$98:$98</definedName>
    <definedName name="QB_DATA_3" localSheetId="1" hidden="1">'Summary vs Prev Year'!$72:$72,'Summary vs Prev Year'!$73:$73,'Summary vs Prev Year'!$77:$77,'Summary vs Prev Year'!$78:$78,'Summary vs Prev Year'!$79:$79,'Summary vs Prev Year'!$82:$82,'Summary vs Prev Year'!$83:$83,'Summary vs Prev Year'!$84:$84,'Summary vs Prev Year'!$87:$87,'Summary vs Prev Year'!$88:$88,'Summary vs Prev Year'!$89:$89,'Summary vs Prev Year'!$90:$90,'Summary vs Prev Year'!$91:$91,'Summary vs Prev Year'!$92:$92,'Summary vs Prev Year'!$93:$93,'Summary vs Prev Year'!$94:$94</definedName>
    <definedName name="QB_DATA_4" localSheetId="0" hidden="1">'Corp.Family Foundation Detail'!$99:$99,'Corp.Family Foundation Detail'!$100:$100,'Corp.Family Foundation Detail'!$101:$101,'Corp.Family Foundation Detail'!$102:$102,'Corp.Family Foundation Detail'!$103:$103,'Corp.Family Foundation Detail'!$109:$109,'Corp.Family Foundation Detail'!$110:$110</definedName>
    <definedName name="QB_DATA_4" localSheetId="1" hidden="1">'Summary vs Prev Year'!$97:$97,'Summary vs Prev Year'!$98:$98,'Summary vs Prev Year'!$99:$99,'Summary vs Prev Year'!$100:$100,'Summary vs Prev Year'!$101:$101,'Summary vs Prev Year'!$102:$102,'Summary vs Prev Year'!$103:$103,'Summary vs Prev Year'!$104:$104,'Summary vs Prev Year'!$105:$105,'Summary vs Prev Year'!$106:$106,'Summary vs Prev Year'!$107:$107,'Summary vs Prev Year'!$108:$108,'Summary vs Prev Year'!$109:$109,'Summary vs Prev Year'!$110:$110,'Summary vs Prev Year'!$111:$111,'Summary vs Prev Year'!$112:$112</definedName>
    <definedName name="QB_DATA_5" localSheetId="1" hidden="1">'Summary vs Prev Year'!$114:$114,'Summary vs Prev Year'!$117:$117,'Summary vs Prev Year'!$118:$118,'Summary vs Prev Year'!$119:$119,'Summary vs Prev Year'!$120:$120,'Summary vs Prev Year'!$121:$121,'Summary vs Prev Year'!$123:$123,'Summary vs Prev Year'!$124:$124,'Summary vs Prev Year'!$125:$125,'Summary vs Prev Year'!$126:$126,'Summary vs Prev Year'!$134:$134</definedName>
    <definedName name="QB_DATE_1" localSheetId="0" hidden="1">'Corp.Family Foundation Detail'!$AJ$2</definedName>
    <definedName name="QB_DATE_1" localSheetId="1" hidden="1">'Summary vs Prev Year'!$I$2</definedName>
    <definedName name="QB_FORMULA_0" localSheetId="0" hidden="1">'Corp.Family Foundation Detail'!$AE$10,'Corp.Family Foundation Detail'!$AJ$10,'Corp.Family Foundation Detail'!$AJ$11,'Corp.Family Foundation Detail'!$AJ$12,'Corp.Family Foundation Detail'!$AJ$13,'Corp.Family Foundation Detail'!$AJ$14,'Corp.Family Foundation Detail'!$AJ$15,'Corp.Family Foundation Detail'!$AJ$16,'Corp.Family Foundation Detail'!$AJ$17,'Corp.Family Foundation Detail'!$AJ$18,'Corp.Family Foundation Detail'!$AJ$19,'Corp.Family Foundation Detail'!$AJ$20,'Corp.Family Foundation Detail'!$AJ$21,'Corp.Family Foundation Detail'!$AJ$22,'Corp.Family Foundation Detail'!$K$23,'Corp.Family Foundation Detail'!$L$23</definedName>
    <definedName name="QB_FORMULA_0" localSheetId="1" hidden="1">'Summary vs Prev Year'!$H$37,'Summary vs Prev Year'!$I$37,'Summary vs Prev Year'!$H$42,'Summary vs Prev Year'!$I$42,'Summary vs Prev Year'!$H$51,'Summary vs Prev Year'!$I$51,'Summary vs Prev Year'!$H$57,'Summary vs Prev Year'!$I$57,'Summary vs Prev Year'!$H$60,'Summary vs Prev Year'!$I$60,'Summary vs Prev Year'!$H$62,'Summary vs Prev Year'!$I$62,'Summary vs Prev Year'!$H$63,'Summary vs Prev Year'!$I$63,'Summary vs Prev Year'!$H$74,'Summary vs Prev Year'!$I$74</definedName>
    <definedName name="QB_FORMULA_1" localSheetId="0" hidden="1">'Corp.Family Foundation Detail'!$N$23,'Corp.Family Foundation Detail'!$P$23,'Corp.Family Foundation Detail'!$Q$23,'Corp.Family Foundation Detail'!$R$23,'Corp.Family Foundation Detail'!$S$23,'Corp.Family Foundation Detail'!$T$23,'Corp.Family Foundation Detail'!$U$23,'Corp.Family Foundation Detail'!$V$23,'Corp.Family Foundation Detail'!$W$23,'Corp.Family Foundation Detail'!$X$23,'Corp.Family Foundation Detail'!$Y$23,'Corp.Family Foundation Detail'!$Z$23,'Corp.Family Foundation Detail'!$AA$23,'Corp.Family Foundation Detail'!$AB$23,'Corp.Family Foundation Detail'!$AC$23,'Corp.Family Foundation Detail'!$AD$23</definedName>
    <definedName name="QB_FORMULA_1" localSheetId="1" hidden="1">'Summary vs Prev Year'!$H$75,'Summary vs Prev Year'!$I$75,'Summary vs Prev Year'!$H$80,'Summary vs Prev Year'!$I$80,'Summary vs Prev Year'!$H$85,'Summary vs Prev Year'!$I$85,'Summary vs Prev Year'!$H$95,'Summary vs Prev Year'!$I$95,'Summary vs Prev Year'!$H$115,'Summary vs Prev Year'!$I$115,'Summary vs Prev Year'!$H$127,'Summary vs Prev Year'!$I$127,'Summary vs Prev Year'!$H$128,'Summary vs Prev Year'!$I$128,'Summary vs Prev Year'!$H$129,'Summary vs Prev Year'!$I$129</definedName>
    <definedName name="QB_FORMULA_10" localSheetId="0" hidden="1">'Corp.Family Foundation Detail'!$AA$57,'Corp.Family Foundation Detail'!$AB$57,'Corp.Family Foundation Detail'!$AC$57,'Corp.Family Foundation Detail'!$AD$57,'Corp.Family Foundation Detail'!$AE$57,'Corp.Family Foundation Detail'!$AF$57,'Corp.Family Foundation Detail'!$AG$57,'Corp.Family Foundation Detail'!$AH$57,'Corp.Family Foundation Detail'!$AI$57,'Corp.Family Foundation Detail'!$AJ$57,'Corp.Family Foundation Detail'!$AJ$59,'Corp.Family Foundation Detail'!$AJ$60,'Corp.Family Foundation Detail'!$AJ$61,'Corp.Family Foundation Detail'!$H$62,'Corp.Family Foundation Detail'!$AJ$62,'Corp.Family Foundation Detail'!$AJ$64</definedName>
    <definedName name="QB_FORMULA_11" localSheetId="0" hidden="1">'Corp.Family Foundation Detail'!$AJ$65,'Corp.Family Foundation Detail'!$AJ$66,'Corp.Family Foundation Detail'!$AJ$67,'Corp.Family Foundation Detail'!$H$68,'Corp.Family Foundation Detail'!$N$68,'Corp.Family Foundation Detail'!$AJ$68,'Corp.Family Foundation Detail'!$AJ$70,'Corp.Family Foundation Detail'!$AJ$71,'Corp.Family Foundation Detail'!$AJ$72,'Corp.Family Foundation Detail'!$AJ$73,'Corp.Family Foundation Detail'!$AJ$74,'Corp.Family Foundation Detail'!$AJ$75,'Corp.Family Foundation Detail'!$AJ$76,'Corp.Family Foundation Detail'!$H$77,'Corp.Family Foundation Detail'!$I$77,'Corp.Family Foundation Detail'!$M$77</definedName>
    <definedName name="QB_FORMULA_12" localSheetId="0" hidden="1">'Corp.Family Foundation Detail'!$AJ$77,'Corp.Family Foundation Detail'!$AJ$79,'Corp.Family Foundation Detail'!$AJ$80,'Corp.Family Foundation Detail'!$AE$81,'Corp.Family Foundation Detail'!$AJ$81,'Corp.Family Foundation Detail'!$AJ$82,'Corp.Family Foundation Detail'!$AJ$83,'Corp.Family Foundation Detail'!$AJ$84,'Corp.Family Foundation Detail'!$AJ$85,'Corp.Family Foundation Detail'!$AJ$86,'Corp.Family Foundation Detail'!$AE$87,'Corp.Family Foundation Detail'!$AJ$87,'Corp.Family Foundation Detail'!$AE$88,'Corp.Family Foundation Detail'!$AJ$88,'Corp.Family Foundation Detail'!$AJ$89,'Corp.Family Foundation Detail'!$AJ$90</definedName>
    <definedName name="QB_FORMULA_13" localSheetId="0" hidden="1">'Corp.Family Foundation Detail'!$AJ$91,'Corp.Family Foundation Detail'!$AJ$92,'Corp.Family Foundation Detail'!$AJ$93,'Corp.Family Foundation Detail'!$H$94,'Corp.Family Foundation Detail'!$J$94,'Corp.Family Foundation Detail'!$K$94,'Corp.Family Foundation Detail'!$L$94,'Corp.Family Foundation Detail'!$R$94,'Corp.Family Foundation Detail'!$S$94,'Corp.Family Foundation Detail'!$U$94,'Corp.Family Foundation Detail'!$V$94,'Corp.Family Foundation Detail'!$Z$94,'Corp.Family Foundation Detail'!$AA$94,'Corp.Family Foundation Detail'!$AC$94,'Corp.Family Foundation Detail'!$AD$94,'Corp.Family Foundation Detail'!$AE$94</definedName>
    <definedName name="QB_FORMULA_14" localSheetId="0" hidden="1">'Corp.Family Foundation Detail'!$AF$94,'Corp.Family Foundation Detail'!$AG$94,'Corp.Family Foundation Detail'!$AH$94,'Corp.Family Foundation Detail'!$AI$94,'Corp.Family Foundation Detail'!$AJ$94,'Corp.Family Foundation Detail'!$AE$96,'Corp.Family Foundation Detail'!$AJ$96,'Corp.Family Foundation Detail'!$AJ$97,'Corp.Family Foundation Detail'!$AE$98,'Corp.Family Foundation Detail'!$AJ$98,'Corp.Family Foundation Detail'!$AE$99,'Corp.Family Foundation Detail'!$AJ$99,'Corp.Family Foundation Detail'!$AE$100,'Corp.Family Foundation Detail'!$AJ$100,'Corp.Family Foundation Detail'!$AJ$101,'Corp.Family Foundation Detail'!$AJ$102</definedName>
    <definedName name="QB_FORMULA_15" localSheetId="0" hidden="1">'Corp.Family Foundation Detail'!$AJ$103,'Corp.Family Foundation Detail'!$I$104,'Corp.Family Foundation Detail'!$K$104,'Corp.Family Foundation Detail'!$L$104,'Corp.Family Foundation Detail'!$M$104,'Corp.Family Foundation Detail'!$R$104,'Corp.Family Foundation Detail'!$U$104,'Corp.Family Foundation Detail'!$V$104,'Corp.Family Foundation Detail'!$AA$104,'Corp.Family Foundation Detail'!$AC$104,'Corp.Family Foundation Detail'!$AD$104,'Corp.Family Foundation Detail'!$AE$104,'Corp.Family Foundation Detail'!$AF$104,'Corp.Family Foundation Detail'!$AG$104,'Corp.Family Foundation Detail'!$AH$104,'Corp.Family Foundation Detail'!$AI$104</definedName>
    <definedName name="QB_FORMULA_16" localSheetId="0" hidden="1">'Corp.Family Foundation Detail'!$AJ$104,'Corp.Family Foundation Detail'!$H$105,'Corp.Family Foundation Detail'!$I$105,'Corp.Family Foundation Detail'!$J$105,'Corp.Family Foundation Detail'!$K$105,'Corp.Family Foundation Detail'!$L$105,'Corp.Family Foundation Detail'!$M$105,'Corp.Family Foundation Detail'!$N$105,'Corp.Family Foundation Detail'!$P$105,'Corp.Family Foundation Detail'!$Q$105,'Corp.Family Foundation Detail'!$R$105,'Corp.Family Foundation Detail'!$S$105,'Corp.Family Foundation Detail'!$T$105,'Corp.Family Foundation Detail'!$U$105,'Corp.Family Foundation Detail'!$V$105,'Corp.Family Foundation Detail'!$W$105</definedName>
    <definedName name="QB_FORMULA_17" localSheetId="0" hidden="1">'Corp.Family Foundation Detail'!$X$105,'Corp.Family Foundation Detail'!$Y$105,'Corp.Family Foundation Detail'!$Z$105,'Corp.Family Foundation Detail'!$AA$105,'Corp.Family Foundation Detail'!$AB$105,'Corp.Family Foundation Detail'!$AC$105,'Corp.Family Foundation Detail'!$AD$105,'Corp.Family Foundation Detail'!$AE$105,'Corp.Family Foundation Detail'!$AF$105,'Corp.Family Foundation Detail'!$AG$105,'Corp.Family Foundation Detail'!$AH$105,'Corp.Family Foundation Detail'!$AI$105,'Corp.Family Foundation Detail'!$AJ$105,'Corp.Family Foundation Detail'!$H$106,'Corp.Family Foundation Detail'!$I$106,'Corp.Family Foundation Detail'!$J$106</definedName>
    <definedName name="QB_FORMULA_18" localSheetId="0" hidden="1">'Corp.Family Foundation Detail'!$K$106,'Corp.Family Foundation Detail'!$L$106,'Corp.Family Foundation Detail'!$M$106,'Corp.Family Foundation Detail'!$N$106,'Corp.Family Foundation Detail'!$O$106,'Corp.Family Foundation Detail'!$P$106,'Corp.Family Foundation Detail'!$Q$106,'Corp.Family Foundation Detail'!$R$106,'Corp.Family Foundation Detail'!$S$106,'Corp.Family Foundation Detail'!$T$106,'Corp.Family Foundation Detail'!$U$106,'Corp.Family Foundation Detail'!$V$106,'Corp.Family Foundation Detail'!$W$106,'Corp.Family Foundation Detail'!$X$106,'Corp.Family Foundation Detail'!$Y$106,'Corp.Family Foundation Detail'!$Z$106</definedName>
    <definedName name="QB_FORMULA_19" localSheetId="0" hidden="1">'Corp.Family Foundation Detail'!$AA$106,'Corp.Family Foundation Detail'!$AB$106,'Corp.Family Foundation Detail'!$AC$106,'Corp.Family Foundation Detail'!$AD$106,'Corp.Family Foundation Detail'!$AE$106,'Corp.Family Foundation Detail'!$AF$106,'Corp.Family Foundation Detail'!$AG$106,'Corp.Family Foundation Detail'!$AH$106,'Corp.Family Foundation Detail'!$AI$106,'Corp.Family Foundation Detail'!$AJ$106,'Corp.Family Foundation Detail'!$AJ$109,'Corp.Family Foundation Detail'!$AJ$110,'Corp.Family Foundation Detail'!$H$111,'Corp.Family Foundation Detail'!$AJ$111,'Corp.Family Foundation Detail'!$H$112,'Corp.Family Foundation Detail'!$AJ$112</definedName>
    <definedName name="QB_FORMULA_2" localSheetId="0" hidden="1">'Corp.Family Foundation Detail'!$AE$23,'Corp.Family Foundation Detail'!$AF$23,'Corp.Family Foundation Detail'!$AG$23,'Corp.Family Foundation Detail'!$AH$23,'Corp.Family Foundation Detail'!$AI$23,'Corp.Family Foundation Detail'!$AJ$23,'Corp.Family Foundation Detail'!$AJ$24,'Corp.Family Foundation Detail'!$AJ$26,'Corp.Family Foundation Detail'!$J$27,'Corp.Family Foundation Detail'!$AJ$27,'Corp.Family Foundation Detail'!$AJ$29,'Corp.Family Foundation Detail'!$AJ$30,'Corp.Family Foundation Detail'!$AJ$31,'Corp.Family Foundation Detail'!$AJ$32,'Corp.Family Foundation Detail'!$AJ$33,'Corp.Family Foundation Detail'!$AJ$34</definedName>
    <definedName name="QB_FORMULA_2" localSheetId="1" hidden="1">'Summary vs Prev Year'!$H$135,'Summary vs Prev Year'!$I$135,'Summary vs Prev Year'!$H$136,'Summary vs Prev Year'!$I$136,'Summary vs Prev Year'!$H$137,'Summary vs Prev Year'!$I$137</definedName>
    <definedName name="QB_FORMULA_20" localSheetId="0" hidden="1">'Corp.Family Foundation Detail'!$H$113,'Corp.Family Foundation Detail'!$I$113,'Corp.Family Foundation Detail'!$J$113,'Corp.Family Foundation Detail'!$K$113,'Corp.Family Foundation Detail'!$L$113,'Corp.Family Foundation Detail'!$M$113,'Corp.Family Foundation Detail'!$N$113,'Corp.Family Foundation Detail'!$O$113,'Corp.Family Foundation Detail'!$P$113,'Corp.Family Foundation Detail'!$Q$113,'Corp.Family Foundation Detail'!$R$113,'Corp.Family Foundation Detail'!$S$113,'Corp.Family Foundation Detail'!$T$113,'Corp.Family Foundation Detail'!$U$113,'Corp.Family Foundation Detail'!$V$113,'Corp.Family Foundation Detail'!$W$113</definedName>
    <definedName name="QB_FORMULA_21" localSheetId="0" hidden="1">'Corp.Family Foundation Detail'!$X$113,'Corp.Family Foundation Detail'!$Y$113,'Corp.Family Foundation Detail'!$Z$113,'Corp.Family Foundation Detail'!$AA$113,'Corp.Family Foundation Detail'!$AB$113,'Corp.Family Foundation Detail'!$AC$113,'Corp.Family Foundation Detail'!$AD$113,'Corp.Family Foundation Detail'!$AE$113,'Corp.Family Foundation Detail'!$AF$113,'Corp.Family Foundation Detail'!$AG$113,'Corp.Family Foundation Detail'!$AH$113,'Corp.Family Foundation Detail'!$AI$113,'Corp.Family Foundation Detail'!$AJ$113</definedName>
    <definedName name="QB_FORMULA_3" localSheetId="0" hidden="1">'Corp.Family Foundation Detail'!$H$35,'Corp.Family Foundation Detail'!$J$35,'Corp.Family Foundation Detail'!$M$35,'Corp.Family Foundation Detail'!$AJ$35,'Corp.Family Foundation Detail'!$AJ$38,'Corp.Family Foundation Detail'!$AJ$39,'Corp.Family Foundation Detail'!$AJ$40,'Corp.Family Foundation Detail'!$H$41,'Corp.Family Foundation Detail'!$AJ$41,'Corp.Family Foundation Detail'!$H$42,'Corp.Family Foundation Detail'!$AJ$42,'Corp.Family Foundation Detail'!$H$43,'Corp.Family Foundation Detail'!$J$43,'Corp.Family Foundation Detail'!$K$43,'Corp.Family Foundation Detail'!$L$43,'Corp.Family Foundation Detail'!$M$43</definedName>
    <definedName name="QB_FORMULA_4" localSheetId="0" hidden="1">'Corp.Family Foundation Detail'!$N$43,'Corp.Family Foundation Detail'!$O$43,'Corp.Family Foundation Detail'!$P$43,'Corp.Family Foundation Detail'!$Q$43,'Corp.Family Foundation Detail'!$R$43,'Corp.Family Foundation Detail'!$S$43,'Corp.Family Foundation Detail'!$T$43,'Corp.Family Foundation Detail'!$U$43,'Corp.Family Foundation Detail'!$V$43,'Corp.Family Foundation Detail'!$W$43,'Corp.Family Foundation Detail'!$X$43,'Corp.Family Foundation Detail'!$Y$43,'Corp.Family Foundation Detail'!$Z$43,'Corp.Family Foundation Detail'!$AA$43,'Corp.Family Foundation Detail'!$AB$43,'Corp.Family Foundation Detail'!$AC$43</definedName>
    <definedName name="QB_FORMULA_5" localSheetId="0" hidden="1">'Corp.Family Foundation Detail'!$AD$43,'Corp.Family Foundation Detail'!$AE$43,'Corp.Family Foundation Detail'!$AF$43,'Corp.Family Foundation Detail'!$AG$43,'Corp.Family Foundation Detail'!$AH$43,'Corp.Family Foundation Detail'!$AI$43,'Corp.Family Foundation Detail'!$AJ$43,'Corp.Family Foundation Detail'!$H$44,'Corp.Family Foundation Detail'!$J$44,'Corp.Family Foundation Detail'!$K$44,'Corp.Family Foundation Detail'!$L$44,'Corp.Family Foundation Detail'!$M$44,'Corp.Family Foundation Detail'!$N$44,'Corp.Family Foundation Detail'!$O$44,'Corp.Family Foundation Detail'!$P$44,'Corp.Family Foundation Detail'!$Q$44</definedName>
    <definedName name="QB_FORMULA_6" localSheetId="0" hidden="1">'Corp.Family Foundation Detail'!$R$44,'Corp.Family Foundation Detail'!$S$44,'Corp.Family Foundation Detail'!$T$44,'Corp.Family Foundation Detail'!$U$44,'Corp.Family Foundation Detail'!$V$44,'Corp.Family Foundation Detail'!$W$44,'Corp.Family Foundation Detail'!$X$44,'Corp.Family Foundation Detail'!$Y$44,'Corp.Family Foundation Detail'!$Z$44,'Corp.Family Foundation Detail'!$AA$44,'Corp.Family Foundation Detail'!$AB$44,'Corp.Family Foundation Detail'!$AC$44,'Corp.Family Foundation Detail'!$AD$44,'Corp.Family Foundation Detail'!$AE$44,'Corp.Family Foundation Detail'!$AF$44,'Corp.Family Foundation Detail'!$AG$44</definedName>
    <definedName name="QB_FORMULA_7" localSheetId="0" hidden="1">'Corp.Family Foundation Detail'!$AH$44,'Corp.Family Foundation Detail'!$AI$44,'Corp.Family Foundation Detail'!$AJ$44,'Corp.Family Foundation Detail'!$AE$47,'Corp.Family Foundation Detail'!$AJ$47,'Corp.Family Foundation Detail'!$AJ$49,'Corp.Family Foundation Detail'!$AJ$50,'Corp.Family Foundation Detail'!$AJ$51,'Corp.Family Foundation Detail'!$AJ$52,'Corp.Family Foundation Detail'!$AJ$53,'Corp.Family Foundation Detail'!$AJ$54,'Corp.Family Foundation Detail'!$AE$55,'Corp.Family Foundation Detail'!$AJ$55,'Corp.Family Foundation Detail'!$H$56,'Corp.Family Foundation Detail'!$K$56,'Corp.Family Foundation Detail'!$L$56</definedName>
    <definedName name="QB_FORMULA_8" localSheetId="0" hidden="1">'Corp.Family Foundation Detail'!$R$56,'Corp.Family Foundation Detail'!$S$56,'Corp.Family Foundation Detail'!$T$56,'Corp.Family Foundation Detail'!$U$56,'Corp.Family Foundation Detail'!$V$56,'Corp.Family Foundation Detail'!$W$56,'Corp.Family Foundation Detail'!$X$56,'Corp.Family Foundation Detail'!$Z$56,'Corp.Family Foundation Detail'!$AA$56,'Corp.Family Foundation Detail'!$AB$56,'Corp.Family Foundation Detail'!$AC$56,'Corp.Family Foundation Detail'!$AD$56,'Corp.Family Foundation Detail'!$AE$56,'Corp.Family Foundation Detail'!$AF$56,'Corp.Family Foundation Detail'!$AG$56,'Corp.Family Foundation Detail'!$AH$56</definedName>
    <definedName name="QB_FORMULA_9" localSheetId="0" hidden="1">'Corp.Family Foundation Detail'!$AI$56,'Corp.Family Foundation Detail'!$AJ$56,'Corp.Family Foundation Detail'!$H$57,'Corp.Family Foundation Detail'!$K$57,'Corp.Family Foundation Detail'!$L$57,'Corp.Family Foundation Detail'!$P$57,'Corp.Family Foundation Detail'!$Q$57,'Corp.Family Foundation Detail'!$R$57,'Corp.Family Foundation Detail'!$S$57,'Corp.Family Foundation Detail'!$T$57,'Corp.Family Foundation Detail'!$U$57,'Corp.Family Foundation Detail'!$V$57,'Corp.Family Foundation Detail'!$W$57,'Corp.Family Foundation Detail'!$X$57,'Corp.Family Foundation Detail'!$Y$57,'Corp.Family Foundation Detail'!$Z$57</definedName>
    <definedName name="QB_ROW_117250" localSheetId="0" hidden="1">'Corp.Family Foundation Detail'!$F$97</definedName>
    <definedName name="QB_ROW_117250" localSheetId="1" hidden="1">'Summary vs Prev Year'!$F$119</definedName>
    <definedName name="QB_ROW_13250" localSheetId="0" hidden="1">'Corp.Family Foundation Detail'!$F$21</definedName>
    <definedName name="QB_ROW_158050" localSheetId="0" hidden="1">'Corp.Family Foundation Detail'!$F$48</definedName>
    <definedName name="QB_ROW_158050" localSheetId="1" hidden="1">'Summary vs Prev Year'!$F$67</definedName>
    <definedName name="QB_ROW_158260" localSheetId="0" hidden="1">'Corp.Family Foundation Detail'!$G$55</definedName>
    <definedName name="QB_ROW_158350" localSheetId="0" hidden="1">'Corp.Family Foundation Detail'!$F$56</definedName>
    <definedName name="QB_ROW_158350" localSheetId="1" hidden="1">'Summary vs Prev Year'!$F$74</definedName>
    <definedName name="QB_ROW_160250" localSheetId="1" hidden="1">'Summary vs Prev Year'!$F$118</definedName>
    <definedName name="QB_ROW_161250" localSheetId="0" hidden="1">'Corp.Family Foundation Detail'!$F$99</definedName>
    <definedName name="QB_ROW_161250" localSheetId="1" hidden="1">'Summary vs Prev Year'!$F$121</definedName>
    <definedName name="QB_ROW_173040" localSheetId="0" hidden="1">'Corp.Family Foundation Detail'!$E$78</definedName>
    <definedName name="QB_ROW_173040" localSheetId="1" hidden="1">'Summary vs Prev Year'!$E$96</definedName>
    <definedName name="QB_ROW_173340" localSheetId="0" hidden="1">'Corp.Family Foundation Detail'!$E$94</definedName>
    <definedName name="QB_ROW_173340" localSheetId="1" hidden="1">'Summary vs Prev Year'!$E$115</definedName>
    <definedName name="QB_ROW_18301" localSheetId="0" hidden="1">'Corp.Family Foundation Detail'!$A$113</definedName>
    <definedName name="QB_ROW_18301" localSheetId="1" hidden="1">'Summary vs Prev Year'!$A$137</definedName>
    <definedName name="QB_ROW_189250" localSheetId="1" hidden="1">'Summary vs Prev Year'!$F$15</definedName>
    <definedName name="QB_ROW_19011" localSheetId="0" hidden="1">'Corp.Family Foundation Detail'!$B$7</definedName>
    <definedName name="QB_ROW_19011" localSheetId="1" hidden="1">'Summary vs Prev Year'!$B$6</definedName>
    <definedName name="QB_ROW_192250" localSheetId="0" hidden="1">'Corp.Family Foundation Detail'!$F$74</definedName>
    <definedName name="QB_ROW_192250" localSheetId="1" hidden="1">'Summary vs Prev Year'!$F$91</definedName>
    <definedName name="QB_ROW_19311" localSheetId="0" hidden="1">'Corp.Family Foundation Detail'!$B$106</definedName>
    <definedName name="QB_ROW_19311" localSheetId="1" hidden="1">'Summary vs Prev Year'!$B$129</definedName>
    <definedName name="QB_ROW_194250" localSheetId="0" hidden="1">'Corp.Family Foundation Detail'!$F$101</definedName>
    <definedName name="QB_ROW_194250" localSheetId="1" hidden="1">'Summary vs Prev Year'!$F$123</definedName>
    <definedName name="QB_ROW_200250" localSheetId="1" hidden="1">'Summary vs Prev Year'!$F$19</definedName>
    <definedName name="QB_ROW_20031" localSheetId="0" hidden="1">'Corp.Family Foundation Detail'!$D$8</definedName>
    <definedName name="QB_ROW_20031" localSheetId="1" hidden="1">'Summary vs Prev Year'!$D$7</definedName>
    <definedName name="QB_ROW_20331" localSheetId="0" hidden="1">'Corp.Family Foundation Detail'!$D$43</definedName>
    <definedName name="QB_ROW_20331" localSheetId="1" hidden="1">'Summary vs Prev Year'!$D$62</definedName>
    <definedName name="QB_ROW_207260" localSheetId="0" hidden="1">'Corp.Family Foundation Detail'!$G$39</definedName>
    <definedName name="QB_ROW_207260" localSheetId="1" hidden="1">'Summary vs Prev Year'!$G$55</definedName>
    <definedName name="QB_ROW_21031" localSheetId="0" hidden="1">'Corp.Family Foundation Detail'!$D$45</definedName>
    <definedName name="QB_ROW_21031" localSheetId="1" hidden="1">'Summary vs Prev Year'!$D$64</definedName>
    <definedName name="QB_ROW_21331" localSheetId="0" hidden="1">'Corp.Family Foundation Detail'!$D$105</definedName>
    <definedName name="QB_ROW_21331" localSheetId="1" hidden="1">'Summary vs Prev Year'!$D$128</definedName>
    <definedName name="QB_ROW_22011" localSheetId="0" hidden="1">'Corp.Family Foundation Detail'!$B$107</definedName>
    <definedName name="QB_ROW_22011" localSheetId="1" hidden="1">'Summary vs Prev Year'!$B$130</definedName>
    <definedName name="QB_ROW_22311" localSheetId="0" hidden="1">'Corp.Family Foundation Detail'!$B$112</definedName>
    <definedName name="QB_ROW_22311" localSheetId="1" hidden="1">'Summary vs Prev Year'!$B$136</definedName>
    <definedName name="QB_ROW_23021" localSheetId="0" hidden="1">'Corp.Family Foundation Detail'!$C$108</definedName>
    <definedName name="QB_ROW_23021" localSheetId="1" hidden="1">'Summary vs Prev Year'!$C$131</definedName>
    <definedName name="QB_ROW_23321" localSheetId="0" hidden="1">'Corp.Family Foundation Detail'!$C$111</definedName>
    <definedName name="QB_ROW_23321" localSheetId="1" hidden="1">'Summary vs Prev Year'!$C$135</definedName>
    <definedName name="QB_ROW_235260" localSheetId="0" hidden="1">'Corp.Family Foundation Detail'!$G$53</definedName>
    <definedName name="QB_ROW_235260" localSheetId="1" hidden="1">'Summary vs Prev Year'!$G$72</definedName>
    <definedName name="QB_ROW_25240" localSheetId="0" hidden="1">'Corp.Family Foundation Detail'!$E$24</definedName>
    <definedName name="QB_ROW_25240" localSheetId="1" hidden="1">'Summary vs Prev Year'!$E$38</definedName>
    <definedName name="QB_ROW_253260" localSheetId="0" hidden="1">'Corp.Family Foundation Detail'!$G$38</definedName>
    <definedName name="QB_ROW_253260" localSheetId="1" hidden="1">'Summary vs Prev Year'!$G$54</definedName>
    <definedName name="QB_ROW_262250" localSheetId="0" hidden="1">'Corp.Family Foundation Detail'!$F$102</definedName>
    <definedName name="QB_ROW_262250" localSheetId="1" hidden="1">'Summary vs Prev Year'!$F$124</definedName>
    <definedName name="QB_ROW_26240" localSheetId="1" hidden="1">'Summary vs Prev Year'!$E$39</definedName>
    <definedName name="QB_ROW_27040" localSheetId="0" hidden="1">'Corp.Family Foundation Detail'!$E$25</definedName>
    <definedName name="QB_ROW_27040" localSheetId="1" hidden="1">'Summary vs Prev Year'!$E$40</definedName>
    <definedName name="QB_ROW_27340" localSheetId="0" hidden="1">'Corp.Family Foundation Detail'!$E$27</definedName>
    <definedName name="QB_ROW_27340" localSheetId="1" hidden="1">'Summary vs Prev Year'!$E$42</definedName>
    <definedName name="QB_ROW_28040" localSheetId="0" hidden="1">'Corp.Family Foundation Detail'!$E$28</definedName>
    <definedName name="QB_ROW_28040" localSheetId="1" hidden="1">'Summary vs Prev Year'!$E$43</definedName>
    <definedName name="QB_ROW_28340" localSheetId="0" hidden="1">'Corp.Family Foundation Detail'!$E$35</definedName>
    <definedName name="QB_ROW_28340" localSheetId="1" hidden="1">'Summary vs Prev Year'!$E$51</definedName>
    <definedName name="QB_ROW_284250" localSheetId="1" hidden="1">'Summary vs Prev Year'!$F$30</definedName>
    <definedName name="QB_ROW_290250" localSheetId="1" hidden="1">'Summary vs Prev Year'!$F$22</definedName>
    <definedName name="QB_ROW_29040" localSheetId="0" hidden="1">'Corp.Family Foundation Detail'!$E$36</definedName>
    <definedName name="QB_ROW_29040" localSheetId="1" hidden="1">'Summary vs Prev Year'!$E$52</definedName>
    <definedName name="QB_ROW_29250" localSheetId="1" hidden="1">'Summary vs Prev Year'!$F$59</definedName>
    <definedName name="QB_ROW_29340" localSheetId="0" hidden="1">'Corp.Family Foundation Detail'!$E$42</definedName>
    <definedName name="QB_ROW_29340" localSheetId="1" hidden="1">'Summary vs Prev Year'!$E$60</definedName>
    <definedName name="QB_ROW_30050" localSheetId="0" hidden="1">'Corp.Family Foundation Detail'!$F$37</definedName>
    <definedName name="QB_ROW_30050" localSheetId="1" hidden="1">'Summary vs Prev Year'!$F$53</definedName>
    <definedName name="QB_ROW_30350" localSheetId="0" hidden="1">'Corp.Family Foundation Detail'!$F$41</definedName>
    <definedName name="QB_ROW_30350" localSheetId="1" hidden="1">'Summary vs Prev Year'!$F$57</definedName>
    <definedName name="QB_ROW_310250" localSheetId="1" hidden="1">'Summary vs Prev Year'!$F$112</definedName>
    <definedName name="QB_ROW_31040" localSheetId="0" hidden="1">'Corp.Family Foundation Detail'!$E$46</definedName>
    <definedName name="QB_ROW_31040" localSheetId="1" hidden="1">'Summary vs Prev Year'!$E$65</definedName>
    <definedName name="QB_ROW_312250" localSheetId="0" hidden="1">'Corp.Family Foundation Detail'!$F$19</definedName>
    <definedName name="QB_ROW_312250" localSheetId="1" hidden="1">'Summary vs Prev Year'!$F$31</definedName>
    <definedName name="QB_ROW_31340" localSheetId="0" hidden="1">'Corp.Family Foundation Detail'!$E$57</definedName>
    <definedName name="QB_ROW_31340" localSheetId="1" hidden="1">'Summary vs Prev Year'!$E$75</definedName>
    <definedName name="QB_ROW_317250" localSheetId="1" hidden="1">'Summary vs Prev Year'!$F$23</definedName>
    <definedName name="QB_ROW_32250" localSheetId="0" hidden="1">'Corp.Family Foundation Detail'!$F$47</definedName>
    <definedName name="QB_ROW_32250" localSheetId="1" hidden="1">'Summary vs Prev Year'!$F$66</definedName>
    <definedName name="QB_ROW_323250" localSheetId="1" hidden="1">'Summary vs Prev Year'!$F$32</definedName>
    <definedName name="QB_ROW_325250" localSheetId="0" hidden="1">'Corp.Family Foundation Detail'!$F$92</definedName>
    <definedName name="QB_ROW_331250" localSheetId="0" hidden="1">'Corp.Family Foundation Detail'!$F$20</definedName>
    <definedName name="QB_ROW_331250" localSheetId="1" hidden="1">'Summary vs Prev Year'!$F$33</definedName>
    <definedName name="QB_ROW_33260" localSheetId="0" hidden="1">'Corp.Family Foundation Detail'!$G$49</definedName>
    <definedName name="QB_ROW_33260" localSheetId="1" hidden="1">'Summary vs Prev Year'!$G$68</definedName>
    <definedName name="QB_ROW_338250" localSheetId="0" hidden="1">'Corp.Family Foundation Detail'!$F$75</definedName>
    <definedName name="QB_ROW_338250" localSheetId="1" hidden="1">'Summary vs Prev Year'!$F$93</definedName>
    <definedName name="QB_ROW_34260" localSheetId="0" hidden="1">'Corp.Family Foundation Detail'!$G$50</definedName>
    <definedName name="QB_ROW_34260" localSheetId="1" hidden="1">'Summary vs Prev Year'!$G$69</definedName>
    <definedName name="QB_ROW_349250" localSheetId="0" hidden="1">'Corp.Family Foundation Detail'!$F$66</definedName>
    <definedName name="QB_ROW_35260" localSheetId="0" hidden="1">'Corp.Family Foundation Detail'!$G$51</definedName>
    <definedName name="QB_ROW_35260" localSheetId="1" hidden="1">'Summary vs Prev Year'!$G$70</definedName>
    <definedName name="QB_ROW_353250" localSheetId="0" hidden="1">'Corp.Family Foundation Detail'!$F$32</definedName>
    <definedName name="QB_ROW_353250" localSheetId="1" hidden="1">'Summary vs Prev Year'!$F$47</definedName>
    <definedName name="QB_ROW_354260" localSheetId="0" hidden="1">'Corp.Family Foundation Detail'!$G$40</definedName>
    <definedName name="QB_ROW_354260" localSheetId="1" hidden="1">'Summary vs Prev Year'!$G$56</definedName>
    <definedName name="QB_ROW_359250" localSheetId="0" hidden="1">'Corp.Family Foundation Detail'!$F$33</definedName>
    <definedName name="QB_ROW_359250" localSheetId="1" hidden="1">'Summary vs Prev Year'!$F$49</definedName>
    <definedName name="QB_ROW_36260" localSheetId="0" hidden="1">'Corp.Family Foundation Detail'!$G$52</definedName>
    <definedName name="QB_ROW_36260" localSheetId="1" hidden="1">'Summary vs Prev Year'!$G$71</definedName>
    <definedName name="QB_ROW_363250" localSheetId="0" hidden="1">'Corp.Family Foundation Detail'!$F$15</definedName>
    <definedName name="QB_ROW_363250" localSheetId="1" hidden="1">'Summary vs Prev Year'!$F$17</definedName>
    <definedName name="QB_ROW_37040" localSheetId="0" hidden="1">'Corp.Family Foundation Detail'!$E$58</definedName>
    <definedName name="QB_ROW_37040" localSheetId="1" hidden="1">'Summary vs Prev Year'!$E$76</definedName>
    <definedName name="QB_ROW_37340" localSheetId="0" hidden="1">'Corp.Family Foundation Detail'!$E$62</definedName>
    <definedName name="QB_ROW_37340" localSheetId="1" hidden="1">'Summary vs Prev Year'!$E$80</definedName>
    <definedName name="QB_ROW_376250" localSheetId="1" hidden="1">'Summary vs Prev Year'!$F$126</definedName>
    <definedName name="QB_ROW_377250" localSheetId="0" hidden="1">'Corp.Family Foundation Detail'!$F$17</definedName>
    <definedName name="QB_ROW_377250" localSheetId="1" hidden="1">'Summary vs Prev Year'!$F$24</definedName>
    <definedName name="QB_ROW_381260" localSheetId="0" hidden="1">'Corp.Family Foundation Detail'!$G$54</definedName>
    <definedName name="QB_ROW_381260" localSheetId="1" hidden="1">'Summary vs Prev Year'!$G$73</definedName>
    <definedName name="QB_ROW_38250" localSheetId="0" hidden="1">'Corp.Family Foundation Detail'!$F$59</definedName>
    <definedName name="QB_ROW_38250" localSheetId="1" hidden="1">'Summary vs Prev Year'!$F$77</definedName>
    <definedName name="QB_ROW_390250" localSheetId="1" hidden="1">'Summary vs Prev Year'!$F$29</definedName>
    <definedName name="QB_ROW_39250" localSheetId="0" hidden="1">'Corp.Family Foundation Detail'!$F$60</definedName>
    <definedName name="QB_ROW_39250" localSheetId="1" hidden="1">'Summary vs Prev Year'!$F$78</definedName>
    <definedName name="QB_ROW_406250" localSheetId="0" hidden="1">'Corp.Family Foundation Detail'!$F$29</definedName>
    <definedName name="QB_ROW_406250" localSheetId="1" hidden="1">'Summary vs Prev Year'!$F$44</definedName>
    <definedName name="QB_ROW_407250" localSheetId="1" hidden="1">'Summary vs Prev Year'!$F$48</definedName>
    <definedName name="QB_ROW_409250" localSheetId="0" hidden="1">'Corp.Family Foundation Detail'!$F$31</definedName>
    <definedName name="QB_ROW_409250" localSheetId="1" hidden="1">'Summary vs Prev Year'!$F$46</definedName>
    <definedName name="QB_ROW_410250" localSheetId="0" hidden="1">'Corp.Family Foundation Detail'!$F$93</definedName>
    <definedName name="QB_ROW_410250" localSheetId="1" hidden="1">'Summary vs Prev Year'!$F$114</definedName>
    <definedName name="QB_ROW_41250" localSheetId="0" hidden="1">'Corp.Family Foundation Detail'!$F$61</definedName>
    <definedName name="QB_ROW_41250" localSheetId="1" hidden="1">'Summary vs Prev Year'!$F$79</definedName>
    <definedName name="QB_ROW_419250" localSheetId="0" hidden="1">'Corp.Family Foundation Detail'!$F$10</definedName>
    <definedName name="QB_ROW_419250" localSheetId="1" hidden="1">'Summary vs Prev Year'!$F$9</definedName>
    <definedName name="QB_ROW_42040" localSheetId="0" hidden="1">'Corp.Family Foundation Detail'!$E$63</definedName>
    <definedName name="QB_ROW_42040" localSheetId="1" hidden="1">'Summary vs Prev Year'!$E$81</definedName>
    <definedName name="QB_ROW_42340" localSheetId="0" hidden="1">'Corp.Family Foundation Detail'!$E$68</definedName>
    <definedName name="QB_ROW_42340" localSheetId="1" hidden="1">'Summary vs Prev Year'!$E$85</definedName>
    <definedName name="QB_ROW_429250" localSheetId="1" hidden="1">'Summary vs Prev Year'!$F$110</definedName>
    <definedName name="QB_ROW_431250" localSheetId="1" hidden="1">'Summary vs Prev Year'!$F$14</definedName>
    <definedName name="QB_ROW_43250" localSheetId="0" hidden="1">'Corp.Family Foundation Detail'!$F$64</definedName>
    <definedName name="QB_ROW_43250" localSheetId="1" hidden="1">'Summary vs Prev Year'!$F$82</definedName>
    <definedName name="QB_ROW_44250" localSheetId="0" hidden="1">'Corp.Family Foundation Detail'!$F$65</definedName>
    <definedName name="QB_ROW_44250" localSheetId="1" hidden="1">'Summary vs Prev Year'!$F$83</definedName>
    <definedName name="QB_ROW_45250" localSheetId="0" hidden="1">'Corp.Family Foundation Detail'!$F$67</definedName>
    <definedName name="QB_ROW_45250" localSheetId="1" hidden="1">'Summary vs Prev Year'!$F$84</definedName>
    <definedName name="QB_ROW_46040" localSheetId="0" hidden="1">'Corp.Family Foundation Detail'!$E$69</definedName>
    <definedName name="QB_ROW_46040" localSheetId="1" hidden="1">'Summary vs Prev Year'!$E$86</definedName>
    <definedName name="QB_ROW_46340" localSheetId="0" hidden="1">'Corp.Family Foundation Detail'!$E$77</definedName>
    <definedName name="QB_ROW_46340" localSheetId="1" hidden="1">'Summary vs Prev Year'!$E$95</definedName>
    <definedName name="QB_ROW_468250" localSheetId="0" hidden="1">'Corp.Family Foundation Detail'!$F$103</definedName>
    <definedName name="QB_ROW_468250" localSheetId="1" hidden="1">'Summary vs Prev Year'!$F$125</definedName>
    <definedName name="QB_ROW_47250" localSheetId="0" hidden="1">'Corp.Family Foundation Detail'!$F$87</definedName>
    <definedName name="QB_ROW_473250" localSheetId="0" hidden="1">'Corp.Family Foundation Detail'!$F$84</definedName>
    <definedName name="QB_ROW_473250" localSheetId="1" hidden="1">'Summary vs Prev Year'!$F$102</definedName>
    <definedName name="QB_ROW_475250" localSheetId="1" hidden="1">'Summary vs Prev Year'!$F$21</definedName>
    <definedName name="QB_ROW_478250" localSheetId="0" hidden="1">'Corp.Family Foundation Detail'!$F$76</definedName>
    <definedName name="QB_ROW_478250" localSheetId="1" hidden="1">'Summary vs Prev Year'!$F$94</definedName>
    <definedName name="QB_ROW_48250" localSheetId="0" hidden="1">'Corp.Family Foundation Detail'!$F$79</definedName>
    <definedName name="QB_ROW_48250" localSheetId="1" hidden="1">'Summary vs Prev Year'!$F$97</definedName>
    <definedName name="QB_ROW_492250" localSheetId="1" hidden="1">'Summary vs Prev Year'!$F$25</definedName>
    <definedName name="QB_ROW_49250" localSheetId="0" hidden="1">'Corp.Family Foundation Detail'!$F$80</definedName>
    <definedName name="QB_ROW_49250" localSheetId="1" hidden="1">'Summary vs Prev Year'!$F$98</definedName>
    <definedName name="QB_ROW_502250" localSheetId="0" hidden="1">'Corp.Family Foundation Detail'!$F$26</definedName>
    <definedName name="QB_ROW_502250" localSheetId="1" hidden="1">'Summary vs Prev Year'!$F$41</definedName>
    <definedName name="QB_ROW_50250" localSheetId="0" hidden="1">'Corp.Family Foundation Detail'!$F$81</definedName>
    <definedName name="QB_ROW_50250" localSheetId="1" hidden="1">'Summary vs Prev Year'!$F$99</definedName>
    <definedName name="QB_ROW_503250" localSheetId="0" hidden="1">'Corp.Family Foundation Detail'!$F$82</definedName>
    <definedName name="QB_ROW_503250" localSheetId="1" hidden="1">'Summary vs Prev Year'!$F$100</definedName>
    <definedName name="QB_ROW_511250" localSheetId="1" hidden="1">'Summary vs Prev Year'!$F$26</definedName>
    <definedName name="QB_ROW_51250" localSheetId="1" hidden="1">'Summary vs Prev Year'!$F$104</definedName>
    <definedName name="QB_ROW_514250" localSheetId="1" hidden="1">'Summary vs Prev Year'!$F$18</definedName>
    <definedName name="QB_ROW_516250" localSheetId="0" hidden="1">'Corp.Family Foundation Detail'!$F$12</definedName>
    <definedName name="QB_ROW_516250" localSheetId="1" hidden="1">'Summary vs Prev Year'!$F$12</definedName>
    <definedName name="QB_ROW_517250" localSheetId="0" hidden="1">'Corp.Family Foundation Detail'!$F$13</definedName>
    <definedName name="QB_ROW_517250" localSheetId="1" hidden="1">'Summary vs Prev Year'!$F$13</definedName>
    <definedName name="QB_ROW_528250" localSheetId="1" hidden="1">'Summary vs Prev Year'!$F$27</definedName>
    <definedName name="QB_ROW_530250" localSheetId="0" hidden="1">'Corp.Family Foundation Detail'!$F$22</definedName>
    <definedName name="QB_ROW_530250" localSheetId="1" hidden="1">'Summary vs Prev Year'!$F$36</definedName>
    <definedName name="QB_ROW_531250" localSheetId="1" hidden="1">'Summary vs Prev Year'!$F$111</definedName>
    <definedName name="QB_ROW_532230" localSheetId="1" hidden="1">'Summary vs Prev Year'!$D$134</definedName>
    <definedName name="QB_ROW_53250" localSheetId="0" hidden="1">'Corp.Family Foundation Detail'!$F$85</definedName>
    <definedName name="QB_ROW_53250" localSheetId="1" hidden="1">'Summary vs Prev Year'!$F$103</definedName>
    <definedName name="QB_ROW_534250" localSheetId="0" hidden="1">'Corp.Family Foundation Detail'!$F$86</definedName>
    <definedName name="QB_ROW_534250" localSheetId="1" hidden="1">'Summary vs Prev Year'!$F$105</definedName>
    <definedName name="QB_ROW_535250" localSheetId="0" hidden="1">'Corp.Family Foundation Detail'!$F$16</definedName>
    <definedName name="QB_ROW_535250" localSheetId="1" hidden="1">'Summary vs Prev Year'!$F$20</definedName>
    <definedName name="QB_ROW_536250" localSheetId="0" hidden="1">'Corp.Family Foundation Detail'!$F$30</definedName>
    <definedName name="QB_ROW_536250" localSheetId="1" hidden="1">'Summary vs Prev Year'!$F$45</definedName>
    <definedName name="QB_ROW_54250" localSheetId="1" hidden="1">'Summary vs Prev Year'!$F$92</definedName>
    <definedName name="QB_ROW_545250" localSheetId="0" hidden="1">'Corp.Family Foundation Detail'!$F$11</definedName>
    <definedName name="QB_ROW_545250" localSheetId="1" hidden="1">'Summary vs Prev Year'!$F$11</definedName>
    <definedName name="QB_ROW_549250" localSheetId="1" hidden="1">'Summary vs Prev Year'!$F$34</definedName>
    <definedName name="QB_ROW_550250" localSheetId="0" hidden="1">'Corp.Family Foundation Detail'!$F$89</definedName>
    <definedName name="QB_ROW_550250" localSheetId="1" hidden="1">'Summary vs Prev Year'!$F$107</definedName>
    <definedName name="QB_ROW_551250" localSheetId="0" hidden="1">'Corp.Family Foundation Detail'!$F$18</definedName>
    <definedName name="QB_ROW_551250" localSheetId="1" hidden="1">'Summary vs Prev Year'!$F$28</definedName>
    <definedName name="QB_ROW_552250" localSheetId="0" hidden="1">'Corp.Family Foundation Detail'!$F$14</definedName>
    <definedName name="QB_ROW_552250" localSheetId="1" hidden="1">'Summary vs Prev Year'!$F$16</definedName>
    <definedName name="QB_ROW_55250" localSheetId="0" hidden="1">'Corp.Family Foundation Detail'!$F$70</definedName>
    <definedName name="QB_ROW_55250" localSheetId="1" hidden="1">'Summary vs Prev Year'!$F$87</definedName>
    <definedName name="QB_ROW_553250" localSheetId="0" hidden="1">'Corp.Family Foundation Detail'!$F$34</definedName>
    <definedName name="QB_ROW_553250" localSheetId="1" hidden="1">'Summary vs Prev Year'!$F$50</definedName>
    <definedName name="QB_ROW_56250" localSheetId="0" hidden="1">'Corp.Family Foundation Detail'!$F$71</definedName>
    <definedName name="QB_ROW_56250" localSheetId="1" hidden="1">'Summary vs Prev Year'!$F$88</definedName>
    <definedName name="QB_ROW_571240" localSheetId="1" hidden="1">'Summary vs Prev Year'!$E$61</definedName>
    <definedName name="QB_ROW_57250" localSheetId="0" hidden="1">'Corp.Family Foundation Detail'!$F$72</definedName>
    <definedName name="QB_ROW_57250" localSheetId="1" hidden="1">'Summary vs Prev Year'!$F$89</definedName>
    <definedName name="QB_ROW_59250" localSheetId="0" hidden="1">'Corp.Family Foundation Detail'!$F$73</definedName>
    <definedName name="QB_ROW_59250" localSheetId="1" hidden="1">'Summary vs Prev Year'!$F$90</definedName>
    <definedName name="QB_ROW_60250" localSheetId="0" hidden="1">'Corp.Family Foundation Detail'!$F$90</definedName>
    <definedName name="QB_ROW_60250" localSheetId="1" hidden="1">'Summary vs Prev Year'!$F$108</definedName>
    <definedName name="QB_ROW_603250" localSheetId="0" hidden="1">'Corp.Family Foundation Detail'!$F$100</definedName>
    <definedName name="QB_ROW_604230" localSheetId="0" hidden="1">'Corp.Family Foundation Detail'!$D$109</definedName>
    <definedName name="QB_ROW_605230" localSheetId="0" hidden="1">'Corp.Family Foundation Detail'!$D$110</definedName>
    <definedName name="QB_ROW_61250" localSheetId="0" hidden="1">'Corp.Family Foundation Detail'!$F$83</definedName>
    <definedName name="QB_ROW_61250" localSheetId="1" hidden="1">'Summary vs Prev Year'!$F$101</definedName>
    <definedName name="QB_ROW_62250" localSheetId="0" hidden="1">'Corp.Family Foundation Detail'!$F$88</definedName>
    <definedName name="QB_ROW_63040" localSheetId="0" hidden="1">'Corp.Family Foundation Detail'!$E$95</definedName>
    <definedName name="QB_ROW_63040" localSheetId="1" hidden="1">'Summary vs Prev Year'!$E$116</definedName>
    <definedName name="QB_ROW_63340" localSheetId="0" hidden="1">'Corp.Family Foundation Detail'!$E$104</definedName>
    <definedName name="QB_ROW_63340" localSheetId="1" hidden="1">'Summary vs Prev Year'!$E$127</definedName>
    <definedName name="QB_ROW_64250" localSheetId="0" hidden="1">'Corp.Family Foundation Detail'!$F$96</definedName>
    <definedName name="QB_ROW_64250" localSheetId="1" hidden="1">'Summary vs Prev Year'!$F$117</definedName>
    <definedName name="QB_ROW_65250" localSheetId="0" hidden="1">'Corp.Family Foundation Detail'!$F$98</definedName>
    <definedName name="QB_ROW_65250" localSheetId="1" hidden="1">'Summary vs Prev Year'!$F$120</definedName>
    <definedName name="QB_ROW_67250" localSheetId="1" hidden="1">'Summary vs Prev Year'!$F$58</definedName>
    <definedName name="QB_ROW_69040" localSheetId="0" hidden="1">'Corp.Family Foundation Detail'!$E$9</definedName>
    <definedName name="QB_ROW_69040" localSheetId="1" hidden="1">'Summary vs Prev Year'!$E$8</definedName>
    <definedName name="QB_ROW_69340" localSheetId="0" hidden="1">'Corp.Family Foundation Detail'!$E$23</definedName>
    <definedName name="QB_ROW_69340" localSheetId="1" hidden="1">'Summary vs Prev Year'!$E$37</definedName>
    <definedName name="QB_ROW_70250" localSheetId="0" hidden="1">'Corp.Family Foundation Detail'!$F$91</definedName>
    <definedName name="QB_ROW_70250" localSheetId="1" hidden="1">'Summary vs Prev Year'!$F$109</definedName>
    <definedName name="QB_ROW_71250" localSheetId="1" hidden="1">'Summary vs Prev Year'!$F$106</definedName>
    <definedName name="QB_ROW_7250" localSheetId="1" hidden="1">'Summary vs Prev Year'!$F$10</definedName>
    <definedName name="QB_ROW_86321" localSheetId="0" hidden="1">'Corp.Family Foundation Detail'!$C$44</definedName>
    <definedName name="QB_ROW_86321" localSheetId="1" hidden="1">'Summary vs Prev Year'!$C$63</definedName>
    <definedName name="QB_SUBTITLE_3" localSheetId="0" hidden="1">'Corp.Family Foundation Detail'!$A$3</definedName>
    <definedName name="QB_SUBTITLE_3" localSheetId="1" hidden="1">'Summary vs Prev Year'!$A$3</definedName>
    <definedName name="QB_TIME_5" localSheetId="0" hidden="1">'Corp.Family Foundation Detail'!$AJ$1</definedName>
    <definedName name="QB_TIME_5" localSheetId="1" hidden="1">'Summary vs Prev Year'!$I$1</definedName>
    <definedName name="QB_TITLE_2" localSheetId="0" hidden="1">'Corp.Family Foundation Detail'!$A$2</definedName>
    <definedName name="QB_TITLE_2" localSheetId="1" hidden="1">'Summary vs Prev Year'!$A$2</definedName>
    <definedName name="QBCANSUPPORTUPDATE" localSheetId="0">TRUE</definedName>
    <definedName name="QBCANSUPPORTUPDATE" localSheetId="1">TRUE</definedName>
    <definedName name="QBCOMPANYFILENAME" localSheetId="0">"C:\Users\Karen Buchanan\Documents\QuickBooks\Company Files\ANJEC.QBW"</definedName>
    <definedName name="QBCOMPANYFILENAME" localSheetId="1">"C:\Users\Karen Buchanan\Documents\QuickBooks\Company Files\ANJEC.QBW"</definedName>
    <definedName name="QBENDDATE" localSheetId="0">20211231</definedName>
    <definedName name="QBENDDATE" localSheetId="1">20201031</definedName>
    <definedName name="QBHEADERSONSCREEN" localSheetId="0">TRUE</definedName>
    <definedName name="QBHEADERSONSCREEN" localSheetId="1">TRUE</definedName>
    <definedName name="QBMETADATASIZE" localSheetId="0">5914</definedName>
    <definedName name="QBMETADATASIZE" localSheetId="1">7666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FALSE</definedName>
    <definedName name="QBPRESERVESPACE" localSheetId="1">FALSE</definedName>
    <definedName name="QBREPORTCOLAXIS" localSheetId="0">19</definedName>
    <definedName name="QBREPORTCOLAXIS" localSheetId="1">0</definedName>
    <definedName name="QBREPORTCOMPANYID" localSheetId="0">"4729ab9ba1a44ab6bd4b740af6087ad9"</definedName>
    <definedName name="QBREPORTCOMPANYID" localSheetId="1">"4729ab9ba1a44ab6bd4b740af6087ad9"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TRUE</definedName>
    <definedName name="QBREPORTCOMPARECOL_BUDGET" localSheetId="1">TRUE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TRUE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11</definedName>
    <definedName name="QBREPORTSUBCOLAXIS" localSheetId="0">24</definedName>
    <definedName name="QBREPORTSUBCOLAXIS" localSheetId="1">24</definedName>
    <definedName name="QBREPORTTYPE" localSheetId="0">287</definedName>
    <definedName name="QBREPORTTYPE" localSheetId="1">288</definedName>
    <definedName name="QBROWHEADERS" localSheetId="0">7</definedName>
    <definedName name="QBROWHEADERS" localSheetId="1">7</definedName>
    <definedName name="QBSTARTDATE" localSheetId="0">20210101</definedName>
    <definedName name="QBSTARTDATE" localSheetId="1">20200101</definedName>
  </definedNames>
  <calcPr calcId="145621"/>
</workbook>
</file>

<file path=xl/calcChain.xml><?xml version="1.0" encoding="utf-8"?>
<calcChain xmlns="http://schemas.openxmlformats.org/spreadsheetml/2006/main">
  <c r="K153" i="1" l="1"/>
  <c r="I153" i="1"/>
  <c r="K136" i="1"/>
  <c r="I136" i="1"/>
  <c r="I137" i="1" s="1"/>
  <c r="H136" i="1"/>
  <c r="H137" i="1" s="1"/>
  <c r="K128" i="1"/>
  <c r="I128" i="1"/>
  <c r="H128" i="1"/>
  <c r="K116" i="1"/>
  <c r="I116" i="1"/>
  <c r="H116" i="1"/>
  <c r="K96" i="1"/>
  <c r="I96" i="1"/>
  <c r="H96" i="1"/>
  <c r="K86" i="1"/>
  <c r="I86" i="1"/>
  <c r="H86" i="1"/>
  <c r="K81" i="1"/>
  <c r="I81" i="1"/>
  <c r="H81" i="1"/>
  <c r="I76" i="1"/>
  <c r="I129" i="1" s="1"/>
  <c r="H76" i="1"/>
  <c r="H129" i="1" s="1"/>
  <c r="K75" i="1"/>
  <c r="K76" i="1" s="1"/>
  <c r="I75" i="1"/>
  <c r="H75" i="1"/>
  <c r="L70" i="1"/>
  <c r="L69" i="1"/>
  <c r="K58" i="1"/>
  <c r="I58" i="1"/>
  <c r="I61" i="1" s="1"/>
  <c r="H58" i="1"/>
  <c r="H61" i="1" s="1"/>
  <c r="I52" i="1"/>
  <c r="H51" i="1"/>
  <c r="H52" i="1" s="1"/>
  <c r="K45" i="1"/>
  <c r="K43" i="1"/>
  <c r="I43" i="1"/>
  <c r="I63" i="1" s="1"/>
  <c r="I64" i="1" s="1"/>
  <c r="I130" i="1" s="1"/>
  <c r="I138" i="1" s="1"/>
  <c r="H43" i="1"/>
  <c r="I38" i="1"/>
  <c r="H38" i="1"/>
  <c r="K9" i="1"/>
  <c r="K38" i="1" s="1"/>
  <c r="H63" i="1" l="1"/>
  <c r="H64" i="1" s="1"/>
  <c r="H130" i="1" s="1"/>
  <c r="H138" i="1" s="1"/>
  <c r="K129" i="1"/>
  <c r="M69" i="1"/>
  <c r="K52" i="1"/>
  <c r="K63" i="1" s="1"/>
  <c r="K64" i="1" s="1"/>
  <c r="K137" i="1"/>
  <c r="K61" i="1"/>
  <c r="C39" i="2"/>
  <c r="C26" i="2"/>
  <c r="C18" i="2"/>
  <c r="K130" i="1" l="1"/>
  <c r="K138" i="1" s="1"/>
  <c r="P51" i="1"/>
  <c r="P42" i="1"/>
  <c r="P39" i="1"/>
  <c r="P48" i="1"/>
  <c r="P50" i="1"/>
  <c r="P38" i="1"/>
  <c r="P45" i="1"/>
  <c r="P58" i="1"/>
  <c r="P136" i="1"/>
  <c r="P128" i="1"/>
  <c r="P116" i="1"/>
  <c r="P96" i="1"/>
  <c r="P86" i="1"/>
  <c r="P81" i="1"/>
  <c r="P76" i="1"/>
</calcChain>
</file>

<file path=xl/sharedStrings.xml><?xml version="1.0" encoding="utf-8"?>
<sst xmlns="http://schemas.openxmlformats.org/spreadsheetml/2006/main" count="223" uniqueCount="213">
  <si>
    <t>ANJEC</t>
  </si>
  <si>
    <t>Ordinary Income/Expense</t>
  </si>
  <si>
    <t>Income</t>
  </si>
  <si>
    <t>4000 · GRANT REVENUE</t>
  </si>
  <si>
    <t>4005 · Projected Grant Revenue</t>
  </si>
  <si>
    <t>4020 · Env. Serv. Kirby Culbertson</t>
  </si>
  <si>
    <t>4021 · Watershed Institute</t>
  </si>
  <si>
    <t>4028 · William Penn Highlands 2018-21</t>
  </si>
  <si>
    <t>4029 · William Penn KCA 2018-2021</t>
  </si>
  <si>
    <t>4041 · Dodge Operating Grant</t>
  </si>
  <si>
    <t>4050 · EJ Grassman</t>
  </si>
  <si>
    <t>4054 · NFWF Landscape Makeover PPA</t>
  </si>
  <si>
    <t>4056 · NFWF Phillipsburg</t>
  </si>
  <si>
    <t>4059 · NFWF Vineland 17/19</t>
  </si>
  <si>
    <t>4061 · NFWF - Elmer</t>
  </si>
  <si>
    <t>4062 · NFWF Upper Salem</t>
  </si>
  <si>
    <t>4063 · Victoria Special Grant</t>
  </si>
  <si>
    <t>4065 · Victoria Foundation - 13/14</t>
  </si>
  <si>
    <t>4066 · Victoria - 2019/2020</t>
  </si>
  <si>
    <t>4068 · Victoria 2020-2021</t>
  </si>
  <si>
    <t>4072 · Victoria 16/17</t>
  </si>
  <si>
    <t>4073 · Victoria 17/18</t>
  </si>
  <si>
    <t>4074 · Victoria 18/19</t>
  </si>
  <si>
    <t>4076 · Musconetcong Grant</t>
  </si>
  <si>
    <t>4081 · EENJ 19/20</t>
  </si>
  <si>
    <t>4085 · EENJ 18/19</t>
  </si>
  <si>
    <t>4086 · EENJ - 20/21</t>
  </si>
  <si>
    <t>4127 · Bunbury</t>
  </si>
  <si>
    <t>4162 · FFNJ-2020/2021</t>
  </si>
  <si>
    <t>4167 · FFNJ 19/20</t>
  </si>
  <si>
    <t>4198 · NJLCV EF</t>
  </si>
  <si>
    <t>Total 4000 · GRANT REVENUE</t>
  </si>
  <si>
    <t>4500 · MEMBERSHIP INCOME</t>
  </si>
  <si>
    <t>4550 · PUBLICATIONS</t>
  </si>
  <si>
    <t>4600 · COURSES AND WORKSHOPS</t>
  </si>
  <si>
    <t>4605 · Congress Income</t>
  </si>
  <si>
    <t>Total 4600 · COURSES AND WORKSHOPS</t>
  </si>
  <si>
    <t>4700 · CONTRIBUTIONS</t>
  </si>
  <si>
    <t>4711 · Corporate Contributions</t>
  </si>
  <si>
    <t>4712 · Corporate Foundations</t>
  </si>
  <si>
    <t>4714 · Family Foundations</t>
  </si>
  <si>
    <t>4715 · Appeal Contributions</t>
  </si>
  <si>
    <t>4716 · Special Events Income</t>
  </si>
  <si>
    <t>4722 · Board Challenge</t>
  </si>
  <si>
    <t>4733 · Major Donor &amp; Other</t>
  </si>
  <si>
    <t>Total 4700 · CONTRIBUTIONS</t>
  </si>
  <si>
    <t>4800 · OTHER INCOME</t>
  </si>
  <si>
    <t>4805 · Interest Income</t>
  </si>
  <si>
    <t>4815 · Operating Int\Divid Income (To record CD &amp; ARP Interest)</t>
  </si>
  <si>
    <t>4825 · Temp Restricted Interest Income (Int for Scholarship)</t>
  </si>
  <si>
    <t>4830 · Endowment Spending</t>
  </si>
  <si>
    <t>Total 4805 · Interest Income</t>
  </si>
  <si>
    <t>4900 · Reimbursed Expenses</t>
  </si>
  <si>
    <t>4800 · OTHER INCOME - Other</t>
  </si>
  <si>
    <t>Total 4800 · OTHER INCOME</t>
  </si>
  <si>
    <t>4816 · Professtional Services</t>
  </si>
  <si>
    <t>Total Income</t>
  </si>
  <si>
    <t>Gross Profit</t>
  </si>
  <si>
    <t>Expense</t>
  </si>
  <si>
    <t>5000 · SALARIES AND FRINGE</t>
  </si>
  <si>
    <t>5010 · Salaries</t>
  </si>
  <si>
    <t>5015 · FRINGE BENEFITS</t>
  </si>
  <si>
    <t>5020 · FICA</t>
  </si>
  <si>
    <t>5025 · SUI/SDI</t>
  </si>
  <si>
    <t>5030 · Workers Compensation</t>
  </si>
  <si>
    <t>5035 · Health Insurance</t>
  </si>
  <si>
    <t>5040 · 403 (b) Plan</t>
  </si>
  <si>
    <t>5045 · Payroll Fees</t>
  </si>
  <si>
    <t>Total 5015 · FRINGE BENEFITS</t>
  </si>
  <si>
    <t>Total 5000 · SALARIES AND FRINGE</t>
  </si>
  <si>
    <t>5100 · OCCUPANCY</t>
  </si>
  <si>
    <t>5105 · Rent</t>
  </si>
  <si>
    <t>5110 · Maintenance</t>
  </si>
  <si>
    <t>5120 · General Insurance</t>
  </si>
  <si>
    <t>Total 5100 · OCCUPANCY</t>
  </si>
  <si>
    <t>5150 · EQUIPMENT</t>
  </si>
  <si>
    <t>5160 · Maintenance &amp; Repairs</t>
  </si>
  <si>
    <t>5165 · Acquisition of Equipment</t>
  </si>
  <si>
    <t>5170 · Depreciation</t>
  </si>
  <si>
    <t>Total 5150 · EQUIPMENT</t>
  </si>
  <si>
    <t>5200 · OPERATING EXPENSES</t>
  </si>
  <si>
    <t>5205 · Office Supplies</t>
  </si>
  <si>
    <t>5210 · Postage</t>
  </si>
  <si>
    <t>5215 · Printing</t>
  </si>
  <si>
    <t>5220 · Telephone</t>
  </si>
  <si>
    <t>5225 · Internet Access &amp; Website fees</t>
  </si>
  <si>
    <t>5230 · New Materials &amp; Subscriptions</t>
  </si>
  <si>
    <t>5235 · Website Hosting &amp; Design</t>
  </si>
  <si>
    <t>5240 · IT Support</t>
  </si>
  <si>
    <t>Total 5200 · OPERATING EXPENSES</t>
  </si>
  <si>
    <t>5300 · OTHER OPERATING EXPENSES</t>
  </si>
  <si>
    <t>5305 · Audit/Accounting</t>
  </si>
  <si>
    <t>5310 · Dues &amp; Subscriptions</t>
  </si>
  <si>
    <t>5315 · Employee Training</t>
  </si>
  <si>
    <t>5319 · Congress Expenses</t>
  </si>
  <si>
    <t>5320 · Other Event Expenses</t>
  </si>
  <si>
    <t>5322 · Grant Program</t>
  </si>
  <si>
    <t>5335 · Lobbying</t>
  </si>
  <si>
    <t>5340 · Trustee Meetings</t>
  </si>
  <si>
    <t>5342 · Advisory Board Events</t>
  </si>
  <si>
    <t>5355 · Bank Service Charges</t>
  </si>
  <si>
    <t>5356 · Deveopment &amp; Marketing Expense</t>
  </si>
  <si>
    <t>5360 · Travel</t>
  </si>
  <si>
    <t>5365 · Miscellaneous</t>
  </si>
  <si>
    <t>5366 · Strategic Plan Consultant</t>
  </si>
  <si>
    <t>5367 · Strategic Plan Implem Exps</t>
  </si>
  <si>
    <t>5370 · Lechner Scholarship Fund</t>
  </si>
  <si>
    <t>5376 · Credit Card Fees</t>
  </si>
  <si>
    <t>Total 5300 · OTHER OPERATING EXPENSES</t>
  </si>
  <si>
    <t>5400 · DIRECT PROGRAM COSTS</t>
  </si>
  <si>
    <t>5405 · Consultants</t>
  </si>
  <si>
    <t>5410 · Postage</t>
  </si>
  <si>
    <t>5415 · Printing/Prep</t>
  </si>
  <si>
    <t>5420 · Workshop Expense</t>
  </si>
  <si>
    <t>5435 · Travel</t>
  </si>
  <si>
    <t>5445 · Other Program Expenses</t>
  </si>
  <si>
    <t>5455 · Web Based Publications</t>
  </si>
  <si>
    <t>5461 · Rain Garden</t>
  </si>
  <si>
    <t>5465 · Board Development</t>
  </si>
  <si>
    <t>Total 5400 · DIRECT PROGRAM COSTS</t>
  </si>
  <si>
    <t>Total Expense</t>
  </si>
  <si>
    <t>Net Ordinary Income</t>
  </si>
  <si>
    <t>Other Income/Expense</t>
  </si>
  <si>
    <t>Other Income</t>
  </si>
  <si>
    <t>6005 · Investment Reserves</t>
  </si>
  <si>
    <t>Total Other Income</t>
  </si>
  <si>
    <t>Net Other Income</t>
  </si>
  <si>
    <t>Net Income</t>
  </si>
  <si>
    <t>2020 Actuals vs 2020 Budget vs. 2021 Budget</t>
  </si>
  <si>
    <t>2020 Budget</t>
  </si>
  <si>
    <t>2021 Proposed Budget</t>
  </si>
  <si>
    <t>4170 - Hyde &amp; Watson</t>
  </si>
  <si>
    <t>5375 - Legal Fees</t>
  </si>
  <si>
    <t>Net savings</t>
  </si>
  <si>
    <t>5436 - Virtual Stipend</t>
  </si>
  <si>
    <t>6015 - Prev Year Restricted Donations</t>
  </si>
  <si>
    <t>PGR</t>
  </si>
  <si>
    <t>EJ Grassman - 100%</t>
  </si>
  <si>
    <t>Dodge (Jan - Dec)- 100%</t>
  </si>
  <si>
    <t>FFNJ (Jul - Dec) - 100%</t>
  </si>
  <si>
    <t>Victoria (Jul - Dec) - 100%</t>
  </si>
  <si>
    <t>EENJ (May - Dec) - 100%</t>
  </si>
  <si>
    <t>Open Space Institute</t>
  </si>
  <si>
    <t>William Penn KCA - 100% Apr 2021-Dec 2021</t>
  </si>
  <si>
    <t>William Penn Highlands 100% - Apr 2021-Dec 2021</t>
  </si>
  <si>
    <t>Taub - 100%</t>
  </si>
  <si>
    <t>Watershed Institute (Apr - Dec 2020)</t>
  </si>
  <si>
    <t>No raise</t>
  </si>
  <si>
    <t>Percentage by budgeted revenue/expense source</t>
  </si>
  <si>
    <t>Includes Family Foundations</t>
  </si>
  <si>
    <t>Includes Corp Foundations</t>
  </si>
  <si>
    <t>NFWF (apply in April)</t>
  </si>
  <si>
    <t>Only salaries currently reflected in 2021 budget</t>
  </si>
  <si>
    <t>PPA (100%)</t>
  </si>
  <si>
    <t>Funder</t>
  </si>
  <si>
    <t>Est Amount</t>
  </si>
  <si>
    <t>Corp Contributions</t>
  </si>
  <si>
    <t>PSEG</t>
  </si>
  <si>
    <t>Church &amp; Dwight</t>
  </si>
  <si>
    <t>flat to 2020; reduced $1,000 from 2019</t>
  </si>
  <si>
    <t>NJ Manufacturer</t>
  </si>
  <si>
    <t xml:space="preserve">flat to 2020 </t>
  </si>
  <si>
    <t>Atlantic City Electric</t>
  </si>
  <si>
    <t>Wakefern</t>
  </si>
  <si>
    <t>They told us that their advertising fund has been eliminated for 2020</t>
  </si>
  <si>
    <t>Orsted</t>
  </si>
  <si>
    <t>$1,500 increase over 2020</t>
  </si>
  <si>
    <t>BPU</t>
  </si>
  <si>
    <t>flat to 2020</t>
  </si>
  <si>
    <t>Bayshore Recovery</t>
  </si>
  <si>
    <t>Florio Perrucci &amp; Steinhardt or new firm</t>
  </si>
  <si>
    <t>FPS didn't renew in 2020 due to Covid-19 cuts; will try again in 2021</t>
  </si>
  <si>
    <t>GZA</t>
  </si>
  <si>
    <t>$780 in 2020</t>
  </si>
  <si>
    <t>NJ American Water</t>
  </si>
  <si>
    <t>Anjec Report Ads</t>
  </si>
  <si>
    <t>Other</t>
  </si>
  <si>
    <t>Riker Danzig</t>
  </si>
  <si>
    <t>new; actively in talks</t>
  </si>
  <si>
    <t>total</t>
  </si>
  <si>
    <t>2021 proposed budget</t>
  </si>
  <si>
    <t>Corp Foundations</t>
  </si>
  <si>
    <t>Investors</t>
  </si>
  <si>
    <t xml:space="preserve">flat to 2020  </t>
  </si>
  <si>
    <t>flat to 2020 pending; increase from 2019</t>
  </si>
  <si>
    <t>Bergen Realators</t>
  </si>
  <si>
    <t>flat to 2020/2019</t>
  </si>
  <si>
    <t>flat to 2020 budget</t>
  </si>
  <si>
    <t>Family Foundations</t>
  </si>
  <si>
    <t>Stackhouse</t>
  </si>
  <si>
    <t>stopped funding in 2019</t>
  </si>
  <si>
    <t>Leavens (Congress)</t>
  </si>
  <si>
    <t>flat to 2020 funding; reduced $1,000 from 2019</t>
  </si>
  <si>
    <t>Head Family</t>
  </si>
  <si>
    <t xml:space="preserve">flat to 2020 funding; </t>
  </si>
  <si>
    <t>Wallace</t>
  </si>
  <si>
    <t xml:space="preserve">FM Kirby </t>
  </si>
  <si>
    <t>new - confirmed</t>
  </si>
  <si>
    <t>Stone</t>
  </si>
  <si>
    <t>EJ Grassman</t>
  </si>
  <si>
    <t>will they remain as a general operating source in 2021?</t>
  </si>
  <si>
    <t>UNIDENTIFIED</t>
  </si>
  <si>
    <t>the past few years, we've been adding new contirbutions to this category. It's also where we book small contracts with other non-profits</t>
  </si>
  <si>
    <t>2020 Actuals</t>
  </si>
  <si>
    <t>4012 - TAUB Foundation</t>
  </si>
  <si>
    <t>At Dec 2019</t>
  </si>
  <si>
    <t>Multi Year</t>
  </si>
  <si>
    <t>Awarded</t>
  </si>
  <si>
    <t xml:space="preserve">Proposal with Watershed Institute &amp; TLCNJ - Jen to provide more detail </t>
  </si>
  <si>
    <t>$1,00 increase over 2019 &amp;2020</t>
  </si>
  <si>
    <t>up  2020 actuals</t>
  </si>
  <si>
    <t>down from $8,650 in 2020 budget, needs engagement form the board corporate committee</t>
  </si>
  <si>
    <t>flat to 2019, up $3,100 from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</si>
</sst>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yy"/>
    <numFmt numFmtId="165" formatCode="#,##0;\-#,##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Border="1" applyAlignment="1">
      <alignment horizontal="centerContinuous"/>
    </xf>
    <xf numFmtId="165" fontId="6" fillId="0" borderId="0" xfId="0" applyNumberFormat="1" applyFont="1"/>
    <xf numFmtId="165" fontId="6" fillId="0" borderId="2" xfId="0" applyNumberFormat="1" applyFont="1" applyBorder="1"/>
    <xf numFmtId="165" fontId="6" fillId="0" borderId="0" xfId="0" applyNumberFormat="1" applyFont="1" applyBorder="1"/>
    <xf numFmtId="165" fontId="6" fillId="0" borderId="3" xfId="0" applyNumberFormat="1" applyFont="1" applyBorder="1"/>
    <xf numFmtId="165" fontId="6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165" fontId="6" fillId="0" borderId="0" xfId="0" applyNumberFormat="1" applyFont="1" applyFill="1"/>
    <xf numFmtId="0" fontId="8" fillId="0" borderId="0" xfId="0" applyNumberFormat="1" applyFont="1" applyAlignment="1">
      <alignment horizontal="right"/>
    </xf>
    <xf numFmtId="166" fontId="0" fillId="0" borderId="0" xfId="0" applyNumberFormat="1"/>
    <xf numFmtId="166" fontId="0" fillId="0" borderId="6" xfId="0" applyNumberFormat="1" applyBorder="1"/>
    <xf numFmtId="42" fontId="0" fillId="0" borderId="0" xfId="1" applyNumberFormat="1" applyFont="1"/>
    <xf numFmtId="42" fontId="0" fillId="0" borderId="6" xfId="1" applyNumberFormat="1" applyFont="1" applyBorder="1"/>
    <xf numFmtId="42" fontId="9" fillId="0" borderId="0" xfId="0" applyNumberFormat="1" applyFont="1"/>
    <xf numFmtId="42" fontId="10" fillId="0" borderId="0" xfId="0" applyNumberFormat="1" applyFont="1"/>
    <xf numFmtId="0" fontId="0" fillId="0" borderId="0" xfId="0" applyNumberFormat="1" applyAlignment="1">
      <alignment horizontal="center" wrapText="1"/>
    </xf>
    <xf numFmtId="10" fontId="0" fillId="0" borderId="0" xfId="2" applyNumberFormat="1" applyFont="1"/>
    <xf numFmtId="10" fontId="0" fillId="0" borderId="0" xfId="0" applyNumberFormat="1" applyAlignment="1">
      <alignment wrapText="1"/>
    </xf>
    <xf numFmtId="10" fontId="0" fillId="0" borderId="0" xfId="0" applyNumberFormat="1"/>
    <xf numFmtId="166" fontId="0" fillId="0" borderId="0" xfId="0" applyNumberFormat="1" applyBorder="1"/>
    <xf numFmtId="42" fontId="0" fillId="0" borderId="0" xfId="1" applyNumberFormat="1" applyFont="1" applyBorder="1"/>
    <xf numFmtId="0" fontId="11" fillId="0" borderId="0" xfId="0" applyFont="1"/>
    <xf numFmtId="0" fontId="0" fillId="0" borderId="0" xfId="0" applyFill="1"/>
    <xf numFmtId="42" fontId="0" fillId="0" borderId="0" xfId="1" applyNumberFormat="1" applyFont="1" applyFill="1"/>
    <xf numFmtId="42" fontId="11" fillId="0" borderId="0" xfId="1" applyNumberFormat="1" applyFont="1"/>
    <xf numFmtId="42" fontId="0" fillId="0" borderId="7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47625</xdr:rowOff>
        </xdr:to>
        <xdr:sp macro="" textlink="">
          <xdr:nvSpPr>
            <xdr:cNvPr id="2053" name="FILTER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47625</xdr:rowOff>
        </xdr:to>
        <xdr:sp macro="" textlink="">
          <xdr:nvSpPr>
            <xdr:cNvPr id="2054" name="HEADER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152400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152400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153"/>
  <sheetViews>
    <sheetView workbookViewId="0">
      <pane xSplit="7" ySplit="6" topLeftCell="H7" activePane="bottomRight" state="frozenSplit"/>
      <selection pane="topRight" activeCell="H1" sqref="H1"/>
      <selection pane="bottomLeft" activeCell="A7" sqref="A7"/>
      <selection pane="bottomRight" activeCell="E16" sqref="E16"/>
    </sheetView>
  </sheetViews>
  <sheetFormatPr defaultRowHeight="15" x14ac:dyDescent="0.25"/>
  <cols>
    <col min="1" max="1" width="16.5703125" customWidth="1"/>
    <col min="2" max="2" width="36.85546875" bestFit="1" customWidth="1"/>
    <col min="3" max="3" width="9.85546875" style="26" bestFit="1" customWidth="1"/>
  </cols>
  <sheetData>
    <row r="1" spans="1:4" ht="14.25" x14ac:dyDescent="0.45">
      <c r="B1" t="s">
        <v>154</v>
      </c>
      <c r="C1" s="26" t="s">
        <v>155</v>
      </c>
    </row>
    <row r="2" spans="1:4" ht="14.25" x14ac:dyDescent="0.45">
      <c r="A2" s="36" t="s">
        <v>156</v>
      </c>
    </row>
    <row r="3" spans="1:4" ht="14.25" x14ac:dyDescent="0.45">
      <c r="B3" t="s">
        <v>157</v>
      </c>
      <c r="C3" s="26">
        <v>7000</v>
      </c>
      <c r="D3" t="s">
        <v>212</v>
      </c>
    </row>
    <row r="4" spans="1:4" ht="14.25" x14ac:dyDescent="0.45">
      <c r="B4" t="s">
        <v>158</v>
      </c>
      <c r="C4" s="26">
        <v>6000</v>
      </c>
      <c r="D4" t="s">
        <v>159</v>
      </c>
    </row>
    <row r="5" spans="1:4" ht="14.25" x14ac:dyDescent="0.45">
      <c r="B5" t="s">
        <v>160</v>
      </c>
      <c r="C5" s="26">
        <v>1000</v>
      </c>
      <c r="D5" t="s">
        <v>161</v>
      </c>
    </row>
    <row r="6" spans="1:4" ht="14.25" x14ac:dyDescent="0.45">
      <c r="B6" t="s">
        <v>162</v>
      </c>
      <c r="C6" s="26">
        <v>5000</v>
      </c>
      <c r="D6" t="s">
        <v>159</v>
      </c>
    </row>
    <row r="7" spans="1:4" ht="14.25" x14ac:dyDescent="0.45">
      <c r="B7" t="s">
        <v>163</v>
      </c>
      <c r="C7" s="26">
        <v>0</v>
      </c>
      <c r="D7" t="s">
        <v>164</v>
      </c>
    </row>
    <row r="8" spans="1:4" ht="14.25" x14ac:dyDescent="0.45">
      <c r="B8" t="s">
        <v>165</v>
      </c>
      <c r="C8" s="26">
        <v>10000</v>
      </c>
      <c r="D8" t="s">
        <v>166</v>
      </c>
    </row>
    <row r="9" spans="1:4" ht="14.25" x14ac:dyDescent="0.45">
      <c r="B9" t="s">
        <v>167</v>
      </c>
      <c r="C9" s="26">
        <v>3200</v>
      </c>
      <c r="D9" t="s">
        <v>168</v>
      </c>
    </row>
    <row r="10" spans="1:4" ht="14.25" x14ac:dyDescent="0.45">
      <c r="B10" t="s">
        <v>169</v>
      </c>
      <c r="C10" s="26">
        <v>3500</v>
      </c>
      <c r="D10" t="s">
        <v>209</v>
      </c>
    </row>
    <row r="11" spans="1:4" ht="14.25" x14ac:dyDescent="0.45">
      <c r="B11" t="s">
        <v>170</v>
      </c>
      <c r="C11" s="26">
        <v>0</v>
      </c>
      <c r="D11" t="s">
        <v>171</v>
      </c>
    </row>
    <row r="12" spans="1:4" ht="14.25" x14ac:dyDescent="0.45">
      <c r="B12" t="s">
        <v>172</v>
      </c>
      <c r="C12" s="26">
        <v>1300</v>
      </c>
      <c r="D12" t="s">
        <v>173</v>
      </c>
    </row>
    <row r="13" spans="1:4" ht="14.25" x14ac:dyDescent="0.45">
      <c r="B13" t="s">
        <v>174</v>
      </c>
      <c r="C13" s="26">
        <v>5000</v>
      </c>
      <c r="D13" t="s">
        <v>168</v>
      </c>
    </row>
    <row r="14" spans="1:4" ht="14.25" x14ac:dyDescent="0.45">
      <c r="B14" t="s">
        <v>175</v>
      </c>
      <c r="C14" s="35">
        <v>8700</v>
      </c>
      <c r="D14" t="s">
        <v>168</v>
      </c>
    </row>
    <row r="15" spans="1:4" ht="14.25" x14ac:dyDescent="0.45">
      <c r="B15" s="37" t="s">
        <v>176</v>
      </c>
      <c r="C15" s="38">
        <v>2500</v>
      </c>
      <c r="D15" t="s">
        <v>211</v>
      </c>
    </row>
    <row r="16" spans="1:4" ht="14.25" x14ac:dyDescent="0.45">
      <c r="B16" s="37" t="s">
        <v>177</v>
      </c>
      <c r="C16" s="38">
        <v>1800</v>
      </c>
      <c r="D16" t="s">
        <v>178</v>
      </c>
    </row>
    <row r="18" spans="1:4" ht="14.25" x14ac:dyDescent="0.45">
      <c r="B18" t="s">
        <v>179</v>
      </c>
      <c r="C18" s="26">
        <f>SUM(C3:C16)</f>
        <v>55000</v>
      </c>
    </row>
    <row r="19" spans="1:4" ht="14.25" x14ac:dyDescent="0.45">
      <c r="B19" s="36" t="s">
        <v>180</v>
      </c>
      <c r="C19" s="39">
        <v>19000</v>
      </c>
      <c r="D19" s="36" t="s">
        <v>210</v>
      </c>
    </row>
    <row r="22" spans="1:4" ht="14.25" x14ac:dyDescent="0.45">
      <c r="A22" s="36" t="s">
        <v>181</v>
      </c>
    </row>
    <row r="23" spans="1:4" ht="14.25" x14ac:dyDescent="0.45">
      <c r="B23" t="s">
        <v>182</v>
      </c>
      <c r="C23" s="26">
        <v>1000</v>
      </c>
      <c r="D23" t="s">
        <v>183</v>
      </c>
    </row>
    <row r="24" spans="1:4" ht="14.25" x14ac:dyDescent="0.45">
      <c r="B24" t="s">
        <v>157</v>
      </c>
      <c r="C24" s="26">
        <v>20000</v>
      </c>
      <c r="D24" t="s">
        <v>184</v>
      </c>
    </row>
    <row r="25" spans="1:4" ht="14.25" x14ac:dyDescent="0.45">
      <c r="B25" t="s">
        <v>185</v>
      </c>
      <c r="C25" s="27">
        <v>1000</v>
      </c>
      <c r="D25" t="s">
        <v>186</v>
      </c>
    </row>
    <row r="26" spans="1:4" ht="14.25" x14ac:dyDescent="0.45">
      <c r="C26" s="26">
        <f>SUM(C23:C25)</f>
        <v>22000</v>
      </c>
    </row>
    <row r="27" spans="1:4" ht="14.25" x14ac:dyDescent="0.45">
      <c r="B27" s="36" t="s">
        <v>180</v>
      </c>
      <c r="C27" s="39">
        <v>22000</v>
      </c>
      <c r="D27" s="36" t="s">
        <v>187</v>
      </c>
    </row>
    <row r="29" spans="1:4" ht="14.25" x14ac:dyDescent="0.45">
      <c r="A29" s="36" t="s">
        <v>188</v>
      </c>
    </row>
    <row r="30" spans="1:4" ht="14.25" x14ac:dyDescent="0.45">
      <c r="B30" t="s">
        <v>189</v>
      </c>
      <c r="C30" s="26">
        <v>0</v>
      </c>
      <c r="D30" t="s">
        <v>190</v>
      </c>
    </row>
    <row r="31" spans="1:4" ht="14.25" x14ac:dyDescent="0.45">
      <c r="B31" t="s">
        <v>191</v>
      </c>
      <c r="C31" s="26">
        <v>6500</v>
      </c>
      <c r="D31" t="s">
        <v>192</v>
      </c>
    </row>
    <row r="32" spans="1:4" x14ac:dyDescent="0.25">
      <c r="B32" t="s">
        <v>193</v>
      </c>
      <c r="C32" s="26">
        <v>10000</v>
      </c>
      <c r="D32" t="s">
        <v>194</v>
      </c>
    </row>
    <row r="33" spans="2:9" x14ac:dyDescent="0.25">
      <c r="B33" t="s">
        <v>195</v>
      </c>
      <c r="C33" s="26">
        <v>15000</v>
      </c>
      <c r="D33" t="s">
        <v>194</v>
      </c>
    </row>
    <row r="34" spans="2:9" x14ac:dyDescent="0.25">
      <c r="B34" t="s">
        <v>196</v>
      </c>
      <c r="C34" s="26">
        <v>10000</v>
      </c>
      <c r="D34" t="s">
        <v>197</v>
      </c>
    </row>
    <row r="35" spans="2:9" x14ac:dyDescent="0.25">
      <c r="B35" t="s">
        <v>198</v>
      </c>
      <c r="C35" s="35">
        <v>5000</v>
      </c>
      <c r="D35" t="s">
        <v>168</v>
      </c>
    </row>
    <row r="36" spans="2:9" x14ac:dyDescent="0.25">
      <c r="B36" t="s">
        <v>199</v>
      </c>
      <c r="C36" s="26">
        <v>5000</v>
      </c>
      <c r="D36" t="s">
        <v>200</v>
      </c>
    </row>
    <row r="37" spans="2:9" ht="28.5" customHeight="1" x14ac:dyDescent="0.25">
      <c r="B37" s="37" t="s">
        <v>201</v>
      </c>
      <c r="C37" s="38">
        <v>11000</v>
      </c>
      <c r="D37" s="41" t="s">
        <v>202</v>
      </c>
      <c r="E37" s="41"/>
      <c r="F37" s="41"/>
      <c r="G37" s="41"/>
      <c r="H37" s="41"/>
      <c r="I37" s="41"/>
    </row>
    <row r="39" spans="2:9" x14ac:dyDescent="0.25">
      <c r="C39" s="40">
        <f>SUM(C30:C37)</f>
        <v>62500</v>
      </c>
    </row>
    <row r="41" spans="2:9" x14ac:dyDescent="0.25">
      <c r="B41" s="36" t="s">
        <v>180</v>
      </c>
      <c r="C41" s="39">
        <v>62500</v>
      </c>
      <c r="D41" s="36" t="s">
        <v>187</v>
      </c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</sheetData>
  <mergeCells count="1">
    <mergeCell ref="D37:I37"/>
  </mergeCells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47625</xdr:rowOff>
              </to>
            </anchor>
          </controlPr>
        </control>
      </mc:Choice>
      <mc:Fallback>
        <control shapeId="2053" r:id="rId4" name="FILTER"/>
      </mc:Fallback>
    </mc:AlternateContent>
    <mc:AlternateContent xmlns:mc="http://schemas.openxmlformats.org/markup-compatibility/2006">
      <mc:Choice Requires="x14">
        <control shapeId="205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47625</xdr:rowOff>
              </to>
            </anchor>
          </controlPr>
        </control>
      </mc:Choice>
      <mc:Fallback>
        <control shapeId="205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55"/>
  <sheetViews>
    <sheetView tabSelected="1" zoomScaleNormal="100" workbookViewId="0">
      <pane xSplit="7" ySplit="5" topLeftCell="H122" activePane="bottomRight" state="frozenSplit"/>
      <selection pane="topRight" activeCell="H1" sqref="H1"/>
      <selection pane="bottomLeft" activeCell="A6" sqref="A6"/>
      <selection pane="bottomRight" activeCell="H78" sqref="H78"/>
    </sheetView>
  </sheetViews>
  <sheetFormatPr defaultRowHeight="15" x14ac:dyDescent="0.25"/>
  <cols>
    <col min="1" max="6" width="2.85546875" style="19" customWidth="1"/>
    <col min="7" max="7" width="43.85546875" style="19" customWidth="1"/>
    <col min="8" max="8" width="14.140625" style="20" bestFit="1" customWidth="1"/>
    <col min="9" max="9" width="10.5703125" style="20" bestFit="1" customWidth="1"/>
    <col min="10" max="10" width="2.28515625" customWidth="1"/>
    <col min="11" max="11" width="11.140625" customWidth="1"/>
    <col min="12" max="12" width="9.42578125" bestFit="1" customWidth="1"/>
    <col min="13" max="13" width="9.140625" bestFit="1" customWidth="1"/>
  </cols>
  <sheetData>
    <row r="1" spans="1:16" ht="15.4" x14ac:dyDescent="0.45">
      <c r="A1" s="3" t="s">
        <v>0</v>
      </c>
      <c r="B1" s="2"/>
      <c r="C1" s="2"/>
      <c r="D1" s="2"/>
      <c r="E1" s="2"/>
      <c r="F1" s="2"/>
      <c r="G1" s="2"/>
      <c r="H1" s="1"/>
      <c r="I1" s="14"/>
    </row>
    <row r="2" spans="1:16" ht="17.649999999999999" x14ac:dyDescent="0.5">
      <c r="A2" s="4" t="s">
        <v>128</v>
      </c>
      <c r="B2" s="2"/>
      <c r="C2" s="2"/>
      <c r="D2" s="2"/>
      <c r="E2" s="2"/>
      <c r="F2" s="2"/>
      <c r="G2" s="2"/>
      <c r="H2" s="1"/>
      <c r="I2" s="15"/>
    </row>
    <row r="3" spans="1:16" ht="14.25" x14ac:dyDescent="0.45">
      <c r="A3" s="5"/>
      <c r="B3" s="2"/>
      <c r="C3" s="2"/>
      <c r="D3" s="2"/>
      <c r="E3" s="2"/>
      <c r="F3" s="2"/>
      <c r="G3" s="2"/>
      <c r="H3" s="1"/>
      <c r="I3" s="14"/>
    </row>
    <row r="4" spans="1:16" ht="14.65" thickBot="1" x14ac:dyDescent="0.5">
      <c r="A4" s="2"/>
      <c r="B4" s="2"/>
      <c r="C4" s="2"/>
      <c r="D4" s="2"/>
      <c r="E4" s="2"/>
      <c r="F4" s="2"/>
      <c r="G4" s="2"/>
      <c r="H4" s="6"/>
      <c r="I4" s="6"/>
    </row>
    <row r="5" spans="1:16" s="18" customFormat="1" ht="28.5" customHeight="1" thickTop="1" thickBot="1" x14ac:dyDescent="0.5">
      <c r="A5" s="16"/>
      <c r="B5" s="16"/>
      <c r="C5" s="16"/>
      <c r="D5" s="16"/>
      <c r="E5" s="16"/>
      <c r="F5" s="16"/>
      <c r="G5" s="16"/>
      <c r="H5" s="17" t="s">
        <v>203</v>
      </c>
      <c r="I5" s="17" t="s">
        <v>129</v>
      </c>
      <c r="K5" s="21" t="s">
        <v>130</v>
      </c>
      <c r="M5" s="42" t="s">
        <v>148</v>
      </c>
      <c r="N5" s="42"/>
      <c r="O5" s="42"/>
    </row>
    <row r="6" spans="1:16" ht="14.65" thickTop="1" x14ac:dyDescent="0.45">
      <c r="A6" s="2"/>
      <c r="B6" s="2" t="s">
        <v>1</v>
      </c>
      <c r="C6" s="2"/>
      <c r="D6" s="2"/>
      <c r="E6" s="2"/>
      <c r="F6" s="2"/>
      <c r="G6" s="2"/>
      <c r="H6" s="7"/>
      <c r="I6" s="7"/>
      <c r="K6" s="7"/>
      <c r="M6" s="30">
        <v>2018</v>
      </c>
      <c r="N6" s="18">
        <v>2019</v>
      </c>
      <c r="O6" s="18">
        <v>2020</v>
      </c>
      <c r="P6">
        <v>2021</v>
      </c>
    </row>
    <row r="7" spans="1:16" ht="14.25" x14ac:dyDescent="0.45">
      <c r="A7" s="2"/>
      <c r="B7" s="2"/>
      <c r="C7" s="2"/>
      <c r="D7" s="2" t="s">
        <v>2</v>
      </c>
      <c r="E7" s="2"/>
      <c r="F7" s="2"/>
      <c r="G7" s="2"/>
      <c r="H7" s="7"/>
      <c r="I7" s="7"/>
      <c r="K7" s="7"/>
    </row>
    <row r="8" spans="1:16" x14ac:dyDescent="0.25">
      <c r="A8" s="2"/>
      <c r="B8" s="2"/>
      <c r="C8" s="2"/>
      <c r="D8" s="2"/>
      <c r="E8" s="2" t="s">
        <v>3</v>
      </c>
      <c r="F8" s="2"/>
      <c r="G8" s="2"/>
      <c r="H8" s="7"/>
      <c r="I8" s="7"/>
      <c r="K8" s="7"/>
    </row>
    <row r="9" spans="1:16" x14ac:dyDescent="0.25">
      <c r="A9" s="2"/>
      <c r="B9" s="2"/>
      <c r="C9" s="2"/>
      <c r="D9" s="2"/>
      <c r="E9" s="2"/>
      <c r="F9" s="2" t="s">
        <v>4</v>
      </c>
      <c r="G9" s="2"/>
      <c r="H9" s="7">
        <v>0</v>
      </c>
      <c r="I9" s="7">
        <v>14283</v>
      </c>
      <c r="K9" s="7">
        <f>249371-65000</f>
        <v>184371</v>
      </c>
    </row>
    <row r="10" spans="1:16" ht="14.25" x14ac:dyDescent="0.45">
      <c r="A10" s="2"/>
      <c r="B10" s="2"/>
      <c r="C10" s="2"/>
      <c r="D10" s="2"/>
      <c r="E10" s="2"/>
      <c r="F10" s="2" t="s">
        <v>204</v>
      </c>
      <c r="G10" s="2"/>
      <c r="H10" s="7">
        <v>0</v>
      </c>
      <c r="I10" s="7">
        <v>0</v>
      </c>
      <c r="K10" s="7">
        <v>25000</v>
      </c>
    </row>
    <row r="11" spans="1:16" x14ac:dyDescent="0.25">
      <c r="A11" s="2"/>
      <c r="B11" s="2"/>
      <c r="C11" s="2"/>
      <c r="D11" s="2"/>
      <c r="E11" s="2"/>
      <c r="F11" s="2" t="s">
        <v>5</v>
      </c>
      <c r="G11" s="2"/>
      <c r="H11" s="7">
        <v>5000</v>
      </c>
      <c r="I11" s="7">
        <v>5000</v>
      </c>
      <c r="K11" s="7">
        <v>0</v>
      </c>
    </row>
    <row r="12" spans="1:16" x14ac:dyDescent="0.25">
      <c r="A12" s="2"/>
      <c r="B12" s="2"/>
      <c r="C12" s="2"/>
      <c r="D12" s="2"/>
      <c r="E12" s="2"/>
      <c r="F12" s="2" t="s">
        <v>6</v>
      </c>
      <c r="G12" s="2"/>
      <c r="H12" s="7">
        <v>17273</v>
      </c>
      <c r="I12" s="7">
        <v>20473</v>
      </c>
      <c r="K12" s="7">
        <v>6288</v>
      </c>
    </row>
    <row r="13" spans="1:16" x14ac:dyDescent="0.25">
      <c r="A13" s="2"/>
      <c r="B13" s="2"/>
      <c r="C13" s="2"/>
      <c r="D13" s="2"/>
      <c r="E13" s="2"/>
      <c r="F13" s="2" t="s">
        <v>7</v>
      </c>
      <c r="G13" s="2"/>
      <c r="H13" s="7">
        <v>33823</v>
      </c>
      <c r="I13" s="7">
        <v>43304</v>
      </c>
      <c r="K13" s="7">
        <v>14959</v>
      </c>
    </row>
    <row r="14" spans="1:16" x14ac:dyDescent="0.25">
      <c r="A14" s="2"/>
      <c r="B14" s="2"/>
      <c r="C14" s="2"/>
      <c r="D14" s="2"/>
      <c r="E14" s="2"/>
      <c r="F14" s="2" t="s">
        <v>8</v>
      </c>
      <c r="G14" s="2"/>
      <c r="H14" s="7">
        <v>65313</v>
      </c>
      <c r="I14" s="7">
        <v>104229</v>
      </c>
      <c r="K14" s="7">
        <v>61820</v>
      </c>
    </row>
    <row r="15" spans="1:16" x14ac:dyDescent="0.25">
      <c r="A15" s="2"/>
      <c r="B15" s="2"/>
      <c r="C15" s="2"/>
      <c r="D15" s="2"/>
      <c r="E15" s="2"/>
      <c r="F15" s="2" t="s">
        <v>9</v>
      </c>
      <c r="G15" s="2"/>
      <c r="H15" s="7">
        <v>65000</v>
      </c>
      <c r="I15" s="7">
        <v>65000</v>
      </c>
      <c r="K15" s="7">
        <v>65000</v>
      </c>
    </row>
    <row r="16" spans="1:16" x14ac:dyDescent="0.25">
      <c r="A16" s="2"/>
      <c r="B16" s="2"/>
      <c r="C16" s="2"/>
      <c r="D16" s="2"/>
      <c r="E16" s="2"/>
      <c r="F16" s="2" t="s">
        <v>10</v>
      </c>
      <c r="G16" s="2"/>
      <c r="H16" s="7">
        <v>3044</v>
      </c>
      <c r="I16" s="7">
        <v>4885</v>
      </c>
      <c r="K16" s="7">
        <v>0</v>
      </c>
    </row>
    <row r="17" spans="1:11" x14ac:dyDescent="0.25">
      <c r="A17" s="2"/>
      <c r="B17" s="2"/>
      <c r="C17" s="2"/>
      <c r="D17" s="2"/>
      <c r="E17" s="2"/>
      <c r="F17" s="2" t="s">
        <v>11</v>
      </c>
      <c r="G17" s="2"/>
      <c r="H17" s="7">
        <v>12110</v>
      </c>
      <c r="I17" s="7">
        <v>13500</v>
      </c>
      <c r="K17" s="7">
        <v>9000</v>
      </c>
    </row>
    <row r="18" spans="1:11" x14ac:dyDescent="0.25">
      <c r="A18" s="2"/>
      <c r="B18" s="2"/>
      <c r="C18" s="2"/>
      <c r="D18" s="2"/>
      <c r="E18" s="2"/>
      <c r="F18" s="2" t="s">
        <v>12</v>
      </c>
      <c r="G18" s="2"/>
      <c r="H18" s="7">
        <v>21922</v>
      </c>
      <c r="I18" s="7">
        <v>125460</v>
      </c>
      <c r="K18" s="7">
        <v>102192</v>
      </c>
    </row>
    <row r="19" spans="1:11" x14ac:dyDescent="0.25">
      <c r="A19" s="2"/>
      <c r="B19" s="2"/>
      <c r="C19" s="2"/>
      <c r="D19" s="2"/>
      <c r="E19" s="2"/>
      <c r="F19" s="2" t="s">
        <v>13</v>
      </c>
      <c r="G19" s="2"/>
      <c r="H19" s="7">
        <v>75956</v>
      </c>
      <c r="I19" s="7">
        <v>106602</v>
      </c>
      <c r="K19" s="7">
        <v>0</v>
      </c>
    </row>
    <row r="20" spans="1:11" x14ac:dyDescent="0.25">
      <c r="A20" s="2"/>
      <c r="B20" s="2"/>
      <c r="C20" s="2"/>
      <c r="D20" s="2"/>
      <c r="E20" s="2"/>
      <c r="F20" s="2" t="s">
        <v>14</v>
      </c>
      <c r="G20" s="2"/>
      <c r="H20" s="7">
        <v>2534</v>
      </c>
      <c r="I20" s="7"/>
      <c r="K20" s="7">
        <v>0</v>
      </c>
    </row>
    <row r="21" spans="1:11" x14ac:dyDescent="0.25">
      <c r="A21" s="2"/>
      <c r="B21" s="2"/>
      <c r="C21" s="2"/>
      <c r="D21" s="2"/>
      <c r="E21" s="2"/>
      <c r="F21" s="2" t="s">
        <v>15</v>
      </c>
      <c r="G21" s="2"/>
      <c r="H21" s="7">
        <v>37053</v>
      </c>
      <c r="I21" s="7">
        <v>69913</v>
      </c>
      <c r="K21" s="7">
        <v>6706</v>
      </c>
    </row>
    <row r="22" spans="1:11" x14ac:dyDescent="0.25">
      <c r="A22" s="2"/>
      <c r="B22" s="2"/>
      <c r="C22" s="2"/>
      <c r="D22" s="2"/>
      <c r="E22" s="2"/>
      <c r="F22" s="2" t="s">
        <v>16</v>
      </c>
      <c r="G22" s="2"/>
      <c r="H22" s="7">
        <v>416</v>
      </c>
      <c r="I22" s="7"/>
      <c r="K22" s="7">
        <v>0</v>
      </c>
    </row>
    <row r="23" spans="1:11" x14ac:dyDescent="0.25">
      <c r="A23" s="2"/>
      <c r="B23" s="2"/>
      <c r="C23" s="2"/>
      <c r="D23" s="2"/>
      <c r="E23" s="2"/>
      <c r="F23" s="2" t="s">
        <v>17</v>
      </c>
      <c r="G23" s="2"/>
      <c r="H23" s="7">
        <v>-6</v>
      </c>
      <c r="I23" s="7"/>
      <c r="K23" s="7">
        <v>0</v>
      </c>
    </row>
    <row r="24" spans="1:11" x14ac:dyDescent="0.25">
      <c r="A24" s="2"/>
      <c r="B24" s="2"/>
      <c r="C24" s="2"/>
      <c r="D24" s="2"/>
      <c r="E24" s="2"/>
      <c r="F24" s="2" t="s">
        <v>18</v>
      </c>
      <c r="G24" s="2"/>
      <c r="H24" s="7">
        <v>25925</v>
      </c>
      <c r="I24" s="7">
        <v>25925</v>
      </c>
      <c r="K24" s="7">
        <v>0</v>
      </c>
    </row>
    <row r="25" spans="1:11" x14ac:dyDescent="0.25">
      <c r="A25" s="2"/>
      <c r="B25" s="2"/>
      <c r="C25" s="2"/>
      <c r="D25" s="2"/>
      <c r="E25" s="2"/>
      <c r="F25" s="2" t="s">
        <v>19</v>
      </c>
      <c r="G25" s="2"/>
      <c r="H25" s="7">
        <v>14054</v>
      </c>
      <c r="I25" s="7">
        <v>21980</v>
      </c>
      <c r="K25" s="7">
        <v>29510</v>
      </c>
    </row>
    <row r="26" spans="1:11" x14ac:dyDescent="0.25">
      <c r="A26" s="2"/>
      <c r="B26" s="2"/>
      <c r="C26" s="2"/>
      <c r="D26" s="2"/>
      <c r="E26" s="2"/>
      <c r="F26" s="2" t="s">
        <v>20</v>
      </c>
      <c r="G26" s="2"/>
      <c r="H26" s="7">
        <v>93</v>
      </c>
      <c r="I26" s="7"/>
      <c r="K26" s="7"/>
    </row>
    <row r="27" spans="1:11" x14ac:dyDescent="0.25">
      <c r="A27" s="2"/>
      <c r="B27" s="2"/>
      <c r="C27" s="2"/>
      <c r="D27" s="2"/>
      <c r="E27" s="2"/>
      <c r="F27" s="2" t="s">
        <v>21</v>
      </c>
      <c r="G27" s="2"/>
      <c r="H27" s="7">
        <v>2397</v>
      </c>
      <c r="I27" s="7"/>
      <c r="K27" s="7"/>
    </row>
    <row r="28" spans="1:11" x14ac:dyDescent="0.25">
      <c r="A28" s="2"/>
      <c r="B28" s="2"/>
      <c r="C28" s="2"/>
      <c r="D28" s="2"/>
      <c r="E28" s="2"/>
      <c r="F28" s="2" t="s">
        <v>22</v>
      </c>
      <c r="G28" s="2"/>
      <c r="H28" s="7">
        <v>593</v>
      </c>
      <c r="I28" s="7"/>
      <c r="K28" s="7"/>
    </row>
    <row r="29" spans="1:11" x14ac:dyDescent="0.25">
      <c r="A29" s="2"/>
      <c r="B29" s="2"/>
      <c r="C29" s="2"/>
      <c r="D29" s="2"/>
      <c r="E29" s="2"/>
      <c r="F29" s="2" t="s">
        <v>23</v>
      </c>
      <c r="G29" s="2"/>
      <c r="H29" s="7">
        <v>18333</v>
      </c>
      <c r="I29" s="7">
        <v>20000</v>
      </c>
      <c r="K29" s="7">
        <v>21667</v>
      </c>
    </row>
    <row r="30" spans="1:11" x14ac:dyDescent="0.25">
      <c r="A30" s="2"/>
      <c r="B30" s="2"/>
      <c r="C30" s="2"/>
      <c r="D30" s="2"/>
      <c r="E30" s="2"/>
      <c r="F30" s="2" t="s">
        <v>24</v>
      </c>
      <c r="G30" s="2"/>
      <c r="H30" s="7">
        <v>6895</v>
      </c>
      <c r="I30" s="7">
        <v>7067</v>
      </c>
      <c r="K30" s="7">
        <v>0</v>
      </c>
    </row>
    <row r="31" spans="1:11" x14ac:dyDescent="0.25">
      <c r="A31" s="2"/>
      <c r="B31" s="2"/>
      <c r="C31" s="2"/>
      <c r="D31" s="2"/>
      <c r="E31" s="2"/>
      <c r="F31" s="2" t="s">
        <v>25</v>
      </c>
      <c r="G31" s="2"/>
      <c r="H31" s="7">
        <v>63</v>
      </c>
      <c r="I31" s="7"/>
      <c r="K31" s="7">
        <v>0</v>
      </c>
    </row>
    <row r="32" spans="1:11" x14ac:dyDescent="0.25">
      <c r="A32" s="2"/>
      <c r="B32" s="2"/>
      <c r="C32" s="2"/>
      <c r="D32" s="2"/>
      <c r="E32" s="2"/>
      <c r="F32" s="2" t="s">
        <v>26</v>
      </c>
      <c r="G32" s="2"/>
      <c r="H32" s="7">
        <v>10158</v>
      </c>
      <c r="I32" s="7">
        <v>9033</v>
      </c>
      <c r="K32" s="7">
        <v>6767</v>
      </c>
    </row>
    <row r="33" spans="1:17" x14ac:dyDescent="0.25">
      <c r="A33" s="2"/>
      <c r="B33" s="2"/>
      <c r="C33" s="2"/>
      <c r="D33" s="2"/>
      <c r="E33" s="2"/>
      <c r="F33" s="2" t="s">
        <v>27</v>
      </c>
      <c r="G33" s="2"/>
      <c r="H33" s="7">
        <v>0</v>
      </c>
      <c r="I33" s="7">
        <v>1500</v>
      </c>
      <c r="K33" s="7">
        <v>0</v>
      </c>
    </row>
    <row r="34" spans="1:17" x14ac:dyDescent="0.25">
      <c r="A34" s="2"/>
      <c r="B34" s="2"/>
      <c r="C34" s="2"/>
      <c r="D34" s="2"/>
      <c r="E34" s="2"/>
      <c r="F34" s="2" t="s">
        <v>28</v>
      </c>
      <c r="G34" s="2"/>
      <c r="H34" s="7">
        <v>20754</v>
      </c>
      <c r="I34" s="7">
        <v>26838</v>
      </c>
      <c r="K34" s="7">
        <v>41658</v>
      </c>
    </row>
    <row r="35" spans="1:17" x14ac:dyDescent="0.25">
      <c r="A35" s="2"/>
      <c r="B35" s="2"/>
      <c r="C35" s="2"/>
      <c r="D35" s="2"/>
      <c r="E35" s="2"/>
      <c r="F35" s="2" t="s">
        <v>29</v>
      </c>
      <c r="G35" s="2"/>
      <c r="H35" s="7">
        <v>30705</v>
      </c>
      <c r="I35" s="7">
        <v>31422</v>
      </c>
      <c r="K35" s="7">
        <v>0</v>
      </c>
    </row>
    <row r="36" spans="1:17" ht="14.25" x14ac:dyDescent="0.45">
      <c r="A36" s="2"/>
      <c r="B36" s="2"/>
      <c r="C36" s="2"/>
      <c r="D36" s="2"/>
      <c r="E36" s="2"/>
      <c r="F36" s="2" t="s">
        <v>131</v>
      </c>
      <c r="G36" s="2"/>
      <c r="H36" s="7">
        <v>594</v>
      </c>
      <c r="I36" s="7">
        <v>0</v>
      </c>
      <c r="K36" s="7">
        <v>8900</v>
      </c>
    </row>
    <row r="37" spans="1:17" ht="15.75" thickBot="1" x14ac:dyDescent="0.3">
      <c r="A37" s="2"/>
      <c r="B37" s="2"/>
      <c r="C37" s="2"/>
      <c r="D37" s="2"/>
      <c r="E37" s="2"/>
      <c r="F37" s="2" t="s">
        <v>30</v>
      </c>
      <c r="G37" s="2"/>
      <c r="H37" s="8">
        <v>12500</v>
      </c>
      <c r="I37" s="8">
        <v>15000</v>
      </c>
      <c r="K37" s="8">
        <v>15000</v>
      </c>
    </row>
    <row r="38" spans="1:17" x14ac:dyDescent="0.25">
      <c r="A38" s="2"/>
      <c r="B38" s="2"/>
      <c r="C38" s="2"/>
      <c r="D38" s="2"/>
      <c r="E38" s="2" t="s">
        <v>31</v>
      </c>
      <c r="F38" s="2"/>
      <c r="G38" s="2"/>
      <c r="H38" s="7">
        <f>ROUND(SUM(H8:H37),5)</f>
        <v>482502</v>
      </c>
      <c r="I38" s="7">
        <f>ROUND(SUM(I8:I37),5)</f>
        <v>731414</v>
      </c>
      <c r="K38" s="7">
        <f>ROUND(SUM(K8:K37),5)</f>
        <v>598838</v>
      </c>
      <c r="M38" s="31">
        <v>0.72899999999999998</v>
      </c>
      <c r="N38" s="31">
        <v>0.67958930478953816</v>
      </c>
      <c r="O38" s="31">
        <v>0.68410368273599298</v>
      </c>
      <c r="P38" s="33">
        <f>(K38+K47)/($K$64+$K$137)</f>
        <v>0.72421111188982723</v>
      </c>
      <c r="Q38" t="s">
        <v>149</v>
      </c>
    </row>
    <row r="39" spans="1:17" x14ac:dyDescent="0.25">
      <c r="A39" s="2"/>
      <c r="B39" s="2"/>
      <c r="C39" s="2"/>
      <c r="D39" s="2"/>
      <c r="E39" s="2" t="s">
        <v>32</v>
      </c>
      <c r="F39" s="2"/>
      <c r="G39" s="2"/>
      <c r="H39" s="7">
        <v>91050</v>
      </c>
      <c r="I39" s="7">
        <v>90000</v>
      </c>
      <c r="K39" s="7">
        <v>90000</v>
      </c>
      <c r="M39" s="31">
        <v>9.9199999999999997E-2</v>
      </c>
      <c r="N39" s="31">
        <v>8.1681624992399074E-2</v>
      </c>
      <c r="O39" s="31">
        <v>8.0602583769916025E-2</v>
      </c>
      <c r="P39" s="33">
        <f>K39/($K$64+$K$137)</f>
        <v>9.8556260293653858E-2</v>
      </c>
    </row>
    <row r="40" spans="1:17" x14ac:dyDescent="0.25">
      <c r="A40" s="2"/>
      <c r="B40" s="2"/>
      <c r="C40" s="2"/>
      <c r="D40" s="2"/>
      <c r="E40" s="2" t="s">
        <v>33</v>
      </c>
      <c r="F40" s="2"/>
      <c r="G40" s="2"/>
      <c r="H40" s="7">
        <v>284</v>
      </c>
      <c r="I40" s="7"/>
      <c r="K40" s="7"/>
    </row>
    <row r="41" spans="1:17" x14ac:dyDescent="0.25">
      <c r="A41" s="2"/>
      <c r="B41" s="2"/>
      <c r="C41" s="2"/>
      <c r="D41" s="2"/>
      <c r="E41" s="2" t="s">
        <v>34</v>
      </c>
      <c r="F41" s="2"/>
      <c r="G41" s="2"/>
      <c r="H41" s="7"/>
      <c r="I41" s="7"/>
      <c r="K41" s="7"/>
    </row>
    <row r="42" spans="1:17" ht="15.75" thickBot="1" x14ac:dyDescent="0.3">
      <c r="A42" s="2"/>
      <c r="B42" s="2"/>
      <c r="C42" s="2"/>
      <c r="D42" s="2"/>
      <c r="E42" s="2"/>
      <c r="F42" s="2" t="s">
        <v>35</v>
      </c>
      <c r="G42" s="2"/>
      <c r="H42" s="8">
        <v>5870</v>
      </c>
      <c r="I42" s="8">
        <v>17000</v>
      </c>
      <c r="K42" s="8">
        <v>8000</v>
      </c>
      <c r="M42" s="32">
        <v>2.3300000000000001E-2</v>
      </c>
      <c r="N42" s="33">
        <v>4.0840812496199537E-2</v>
      </c>
      <c r="O42" s="33">
        <v>1.5224932489873028E-2</v>
      </c>
      <c r="P42" s="33">
        <f>K42/($K$64+$K$137)</f>
        <v>8.7605564705470085E-3</v>
      </c>
    </row>
    <row r="43" spans="1:17" x14ac:dyDescent="0.25">
      <c r="A43" s="2"/>
      <c r="B43" s="2"/>
      <c r="C43" s="2"/>
      <c r="D43" s="2"/>
      <c r="E43" s="2" t="s">
        <v>36</v>
      </c>
      <c r="F43" s="2"/>
      <c r="G43" s="2"/>
      <c r="H43" s="7">
        <f>ROUND(SUM(H41:H42),5)</f>
        <v>5870</v>
      </c>
      <c r="I43" s="7">
        <f>ROUND(SUM(I41:I42),5)</f>
        <v>17000</v>
      </c>
      <c r="K43" s="7">
        <f>ROUND(SUM(K41:K42),5)</f>
        <v>8000</v>
      </c>
    </row>
    <row r="44" spans="1:17" x14ac:dyDescent="0.25">
      <c r="A44" s="2"/>
      <c r="B44" s="2"/>
      <c r="C44" s="2"/>
      <c r="D44" s="2"/>
      <c r="E44" s="2" t="s">
        <v>37</v>
      </c>
      <c r="F44" s="2"/>
      <c r="G44" s="2"/>
      <c r="H44" s="7"/>
      <c r="I44" s="7"/>
      <c r="K44" s="7"/>
    </row>
    <row r="45" spans="1:17" x14ac:dyDescent="0.25">
      <c r="A45" s="2"/>
      <c r="B45" s="2"/>
      <c r="C45" s="2"/>
      <c r="D45" s="2"/>
      <c r="E45" s="2"/>
      <c r="F45" s="2" t="s">
        <v>38</v>
      </c>
      <c r="G45" s="2"/>
      <c r="H45" s="7">
        <v>36026</v>
      </c>
      <c r="I45" s="7">
        <v>64000</v>
      </c>
      <c r="K45" s="7">
        <f>74000-19000</f>
        <v>55000</v>
      </c>
      <c r="M45" s="32">
        <v>5.8299999999999998E-2</v>
      </c>
      <c r="N45" s="33">
        <v>7.7279892978919781E-2</v>
      </c>
      <c r="O45" s="33">
        <v>7.254232539292442E-2</v>
      </c>
      <c r="P45" s="33">
        <f>(K45+K46)/($K$64+$K$137)</f>
        <v>8.4320356029014956E-2</v>
      </c>
      <c r="Q45" t="s">
        <v>150</v>
      </c>
    </row>
    <row r="46" spans="1:17" x14ac:dyDescent="0.25">
      <c r="A46" s="2"/>
      <c r="B46" s="2"/>
      <c r="C46" s="2"/>
      <c r="D46" s="2"/>
      <c r="E46" s="2"/>
      <c r="F46" s="2" t="s">
        <v>39</v>
      </c>
      <c r="G46" s="2"/>
      <c r="H46" s="7">
        <v>23000</v>
      </c>
      <c r="I46" s="7">
        <v>17000</v>
      </c>
      <c r="K46" s="7">
        <v>22000</v>
      </c>
    </row>
    <row r="47" spans="1:17" x14ac:dyDescent="0.25">
      <c r="A47" s="2"/>
      <c r="B47" s="2"/>
      <c r="C47" s="2"/>
      <c r="D47" s="2"/>
      <c r="E47" s="2"/>
      <c r="F47" s="2" t="s">
        <v>40</v>
      </c>
      <c r="G47" s="2"/>
      <c r="H47" s="7">
        <v>58000</v>
      </c>
      <c r="I47" s="7">
        <v>52500</v>
      </c>
      <c r="K47" s="7">
        <v>62500</v>
      </c>
    </row>
    <row r="48" spans="1:17" x14ac:dyDescent="0.25">
      <c r="A48" s="2"/>
      <c r="B48" s="2"/>
      <c r="C48" s="2"/>
      <c r="D48" s="2"/>
      <c r="E48" s="2"/>
      <c r="F48" s="2" t="s">
        <v>41</v>
      </c>
      <c r="G48" s="2"/>
      <c r="H48" s="7">
        <v>30178</v>
      </c>
      <c r="I48" s="7">
        <v>25000</v>
      </c>
      <c r="K48" s="7">
        <v>25000</v>
      </c>
      <c r="M48" s="32">
        <v>4.9599999999999998E-2</v>
      </c>
      <c r="N48" s="33">
        <v>4.0840812496199537E-2</v>
      </c>
      <c r="O48" s="33">
        <v>4.9257134526059794E-2</v>
      </c>
      <c r="P48" s="33">
        <f>K48/($K$64+$K$137)</f>
        <v>2.7376738970459405E-2</v>
      </c>
    </row>
    <row r="49" spans="1:16" x14ac:dyDescent="0.25">
      <c r="A49" s="2"/>
      <c r="B49" s="2"/>
      <c r="C49" s="2"/>
      <c r="D49" s="2"/>
      <c r="E49" s="2"/>
      <c r="F49" s="2" t="s">
        <v>42</v>
      </c>
      <c r="G49" s="2"/>
      <c r="H49" s="7">
        <v>645</v>
      </c>
      <c r="I49" s="7">
        <v>2200</v>
      </c>
      <c r="K49" s="7">
        <v>0</v>
      </c>
    </row>
    <row r="50" spans="1:16" x14ac:dyDescent="0.25">
      <c r="A50" s="2"/>
      <c r="B50" s="2"/>
      <c r="C50" s="2"/>
      <c r="D50" s="2"/>
      <c r="E50" s="2"/>
      <c r="F50" s="2" t="s">
        <v>43</v>
      </c>
      <c r="G50" s="2"/>
      <c r="H50" s="7">
        <v>19550</v>
      </c>
      <c r="I50" s="7">
        <v>20000</v>
      </c>
      <c r="K50" s="7">
        <v>20000</v>
      </c>
      <c r="M50" s="32">
        <v>2.3300000000000001E-2</v>
      </c>
      <c r="N50" s="33">
        <v>1.8151472220533128E-2</v>
      </c>
      <c r="O50" s="33">
        <v>1.7911685282203563E-2</v>
      </c>
      <c r="P50" s="33">
        <f>K50/($K$64+$K$137)</f>
        <v>2.1901391176367524E-2</v>
      </c>
    </row>
    <row r="51" spans="1:16" ht="15.75" thickBot="1" x14ac:dyDescent="0.3">
      <c r="A51" s="2"/>
      <c r="B51" s="2"/>
      <c r="C51" s="2"/>
      <c r="D51" s="2"/>
      <c r="E51" s="2"/>
      <c r="F51" s="2" t="s">
        <v>44</v>
      </c>
      <c r="G51" s="2"/>
      <c r="H51" s="7">
        <f>8166+604</f>
        <v>8770</v>
      </c>
      <c r="I51" s="8">
        <v>30000</v>
      </c>
      <c r="K51" s="8">
        <v>20000</v>
      </c>
      <c r="P51" s="33">
        <f>K51/($K$64+$K$137)</f>
        <v>2.1901391176367524E-2</v>
      </c>
    </row>
    <row r="52" spans="1:16" x14ac:dyDescent="0.25">
      <c r="A52" s="2"/>
      <c r="B52" s="2"/>
      <c r="C52" s="2"/>
      <c r="D52" s="2"/>
      <c r="E52" s="2" t="s">
        <v>45</v>
      </c>
      <c r="F52" s="2"/>
      <c r="G52" s="2"/>
      <c r="H52" s="7">
        <f>ROUND(SUM(H44:H51),5)</f>
        <v>176169</v>
      </c>
      <c r="I52" s="7">
        <f>ROUND(SUM(I44:I51),5)</f>
        <v>210700</v>
      </c>
      <c r="K52" s="7">
        <f>ROUND(SUM(K44:K51),5)</f>
        <v>204500</v>
      </c>
    </row>
    <row r="53" spans="1:16" x14ac:dyDescent="0.25">
      <c r="A53" s="2"/>
      <c r="B53" s="2"/>
      <c r="C53" s="2"/>
      <c r="D53" s="2"/>
      <c r="E53" s="2" t="s">
        <v>46</v>
      </c>
      <c r="F53" s="2"/>
      <c r="G53" s="2"/>
      <c r="H53" s="7"/>
      <c r="I53" s="7"/>
      <c r="K53" s="7"/>
    </row>
    <row r="54" spans="1:16" x14ac:dyDescent="0.25">
      <c r="A54" s="2"/>
      <c r="B54" s="2"/>
      <c r="C54" s="2"/>
      <c r="D54" s="2"/>
      <c r="E54" s="2"/>
      <c r="F54" s="2" t="s">
        <v>47</v>
      </c>
      <c r="G54" s="2"/>
      <c r="H54" s="7"/>
      <c r="I54" s="7"/>
      <c r="K54" s="7"/>
    </row>
    <row r="55" spans="1:16" x14ac:dyDescent="0.25">
      <c r="A55" s="2"/>
      <c r="B55" s="2"/>
      <c r="C55" s="2"/>
      <c r="D55" s="2"/>
      <c r="E55" s="2"/>
      <c r="F55" s="2"/>
      <c r="G55" s="2" t="s">
        <v>48</v>
      </c>
      <c r="H55" s="7">
        <v>219</v>
      </c>
      <c r="I55" s="7">
        <v>6000</v>
      </c>
      <c r="K55" s="7">
        <v>500</v>
      </c>
    </row>
    <row r="56" spans="1:16" x14ac:dyDescent="0.25">
      <c r="A56" s="2"/>
      <c r="B56" s="2"/>
      <c r="C56" s="2"/>
      <c r="D56" s="2"/>
      <c r="E56" s="2"/>
      <c r="F56" s="2"/>
      <c r="G56" s="2" t="s">
        <v>49</v>
      </c>
      <c r="H56" s="7">
        <v>1240</v>
      </c>
      <c r="I56" s="7">
        <v>620</v>
      </c>
      <c r="K56" s="7">
        <v>620</v>
      </c>
    </row>
    <row r="57" spans="1:16" ht="15.75" thickBot="1" x14ac:dyDescent="0.3">
      <c r="A57" s="2"/>
      <c r="B57" s="2"/>
      <c r="C57" s="2"/>
      <c r="D57" s="2"/>
      <c r="E57" s="2"/>
      <c r="F57" s="2"/>
      <c r="G57" s="2" t="s">
        <v>50</v>
      </c>
      <c r="H57" s="8">
        <v>7219</v>
      </c>
      <c r="I57" s="8">
        <v>6862</v>
      </c>
      <c r="K57" s="8">
        <v>7126</v>
      </c>
    </row>
    <row r="58" spans="1:16" x14ac:dyDescent="0.25">
      <c r="A58" s="2"/>
      <c r="B58" s="2"/>
      <c r="C58" s="2"/>
      <c r="D58" s="2"/>
      <c r="E58" s="2"/>
      <c r="F58" s="2" t="s">
        <v>51</v>
      </c>
      <c r="G58" s="2"/>
      <c r="H58" s="7">
        <f>ROUND(SUM(H54:H57),5)</f>
        <v>8678</v>
      </c>
      <c r="I58" s="7">
        <f>ROUND(SUM(I54:I57),5)</f>
        <v>13482</v>
      </c>
      <c r="K58" s="7">
        <f>ROUND(SUM(K54:K57),5)</f>
        <v>8246</v>
      </c>
      <c r="M58" s="32">
        <v>1.43E-2</v>
      </c>
      <c r="N58" s="33">
        <v>1.3693470643170192E-2</v>
      </c>
      <c r="O58" s="33">
        <v>1.4044552429775812E-2</v>
      </c>
      <c r="P58" s="33">
        <f>K58/($K$64+$K$137)</f>
        <v>9.0299435820163296E-3</v>
      </c>
    </row>
    <row r="59" spans="1:16" x14ac:dyDescent="0.25">
      <c r="A59" s="2"/>
      <c r="B59" s="2"/>
      <c r="C59" s="2"/>
      <c r="D59" s="2"/>
      <c r="E59" s="2"/>
      <c r="F59" s="2" t="s">
        <v>52</v>
      </c>
      <c r="G59" s="2"/>
      <c r="H59" s="7">
        <v>574</v>
      </c>
      <c r="I59" s="7"/>
      <c r="K59" s="7"/>
    </row>
    <row r="60" spans="1:16" ht="15.75" thickBot="1" x14ac:dyDescent="0.3">
      <c r="A60" s="2"/>
      <c r="B60" s="2"/>
      <c r="C60" s="2"/>
      <c r="D60" s="2"/>
      <c r="E60" s="2"/>
      <c r="F60" s="2" t="s">
        <v>53</v>
      </c>
      <c r="G60" s="2"/>
      <c r="H60" s="8">
        <v>321</v>
      </c>
      <c r="I60" s="8"/>
      <c r="K60" s="8"/>
    </row>
    <row r="61" spans="1:16" x14ac:dyDescent="0.25">
      <c r="A61" s="2"/>
      <c r="B61" s="2"/>
      <c r="C61" s="2"/>
      <c r="D61" s="2"/>
      <c r="E61" s="2" t="s">
        <v>54</v>
      </c>
      <c r="F61" s="2"/>
      <c r="G61" s="2"/>
      <c r="H61" s="7">
        <f>ROUND(H53+SUM(H58:H60),5)</f>
        <v>9573</v>
      </c>
      <c r="I61" s="7">
        <f>ROUND(I53+SUM(I58:I60),5)</f>
        <v>13482</v>
      </c>
      <c r="K61" s="7">
        <f>ROUND(K53+SUM(K58:K60),5)</f>
        <v>8246</v>
      </c>
    </row>
    <row r="62" spans="1:16" ht="15.75" thickBot="1" x14ac:dyDescent="0.3">
      <c r="A62" s="2"/>
      <c r="B62" s="2"/>
      <c r="C62" s="2"/>
      <c r="D62" s="2"/>
      <c r="E62" s="2" t="s">
        <v>55</v>
      </c>
      <c r="F62" s="2"/>
      <c r="G62" s="2"/>
      <c r="H62" s="9">
        <v>9500</v>
      </c>
      <c r="I62" s="9"/>
      <c r="K62" s="9"/>
    </row>
    <row r="63" spans="1:16" ht="14.65" thickBot="1" x14ac:dyDescent="0.5">
      <c r="A63" s="2"/>
      <c r="B63" s="2"/>
      <c r="C63" s="2"/>
      <c r="D63" s="2" t="s">
        <v>56</v>
      </c>
      <c r="E63" s="2"/>
      <c r="F63" s="2"/>
      <c r="G63" s="2"/>
      <c r="H63" s="10">
        <f>ROUND(H7+SUM(H38:H40)+H43+H52+SUM(H61:H62),5)</f>
        <v>774948</v>
      </c>
      <c r="I63" s="10">
        <f>ROUND(I7+SUM(I38:I40)+I43+I52+SUM(I61:I62),5)</f>
        <v>1062596</v>
      </c>
      <c r="K63" s="10">
        <f>ROUND(K7+SUM(K38:K40)+K43+K52+SUM(K61:K62),5)</f>
        <v>909584</v>
      </c>
    </row>
    <row r="64" spans="1:16" ht="14.25" x14ac:dyDescent="0.45">
      <c r="A64" s="2"/>
      <c r="B64" s="2"/>
      <c r="C64" s="2" t="s">
        <v>57</v>
      </c>
      <c r="D64" s="2"/>
      <c r="E64" s="2"/>
      <c r="F64" s="2"/>
      <c r="G64" s="2"/>
      <c r="H64" s="7">
        <f>H63</f>
        <v>774948</v>
      </c>
      <c r="I64" s="7">
        <f>I63</f>
        <v>1062596</v>
      </c>
      <c r="K64" s="7">
        <f>K63</f>
        <v>909584</v>
      </c>
      <c r="P64" s="33"/>
    </row>
    <row r="65" spans="1:16" ht="14.25" x14ac:dyDescent="0.45">
      <c r="A65" s="2"/>
      <c r="B65" s="2"/>
      <c r="C65" s="2"/>
      <c r="D65" s="2" t="s">
        <v>58</v>
      </c>
      <c r="E65" s="2"/>
      <c r="F65" s="2"/>
      <c r="G65" s="2"/>
      <c r="H65" s="7"/>
      <c r="I65" s="7"/>
      <c r="K65" s="7"/>
    </row>
    <row r="66" spans="1:16" x14ac:dyDescent="0.25">
      <c r="A66" s="2"/>
      <c r="B66" s="2"/>
      <c r="C66" s="2"/>
      <c r="D66" s="2"/>
      <c r="E66" s="2" t="s">
        <v>59</v>
      </c>
      <c r="F66" s="2"/>
      <c r="G66" s="2"/>
      <c r="H66" s="7"/>
      <c r="I66" s="7"/>
      <c r="K66" s="7"/>
      <c r="L66" t="s">
        <v>147</v>
      </c>
      <c r="M66" t="s">
        <v>133</v>
      </c>
    </row>
    <row r="67" spans="1:16" x14ac:dyDescent="0.25">
      <c r="A67" s="2"/>
      <c r="B67" s="2"/>
      <c r="C67" s="2"/>
      <c r="D67" s="2"/>
      <c r="E67" s="2"/>
      <c r="F67" s="2" t="s">
        <v>60</v>
      </c>
      <c r="G67" s="2"/>
      <c r="H67" s="7">
        <v>560571</v>
      </c>
      <c r="I67" s="7">
        <v>601785</v>
      </c>
      <c r="K67" s="7">
        <v>560899</v>
      </c>
      <c r="L67" s="28">
        <v>550267</v>
      </c>
      <c r="M67" s="29"/>
    </row>
    <row r="68" spans="1:16" x14ac:dyDescent="0.25">
      <c r="A68" s="2"/>
      <c r="B68" s="2"/>
      <c r="C68" s="2"/>
      <c r="D68" s="2"/>
      <c r="E68" s="2"/>
      <c r="F68" s="2" t="s">
        <v>61</v>
      </c>
      <c r="G68" s="2"/>
      <c r="H68" s="7"/>
      <c r="I68" s="7"/>
      <c r="K68" s="7"/>
      <c r="L68" s="29"/>
      <c r="M68" s="29"/>
    </row>
    <row r="69" spans="1:16" x14ac:dyDescent="0.25">
      <c r="A69" s="2"/>
      <c r="B69" s="2"/>
      <c r="C69" s="2"/>
      <c r="D69" s="2"/>
      <c r="E69" s="2"/>
      <c r="F69" s="2"/>
      <c r="G69" s="2" t="s">
        <v>62</v>
      </c>
      <c r="H69" s="7">
        <v>35743</v>
      </c>
      <c r="I69" s="7">
        <v>44604</v>
      </c>
      <c r="K69" s="7">
        <v>41477</v>
      </c>
      <c r="L69" s="29">
        <f>(L67-18720)*0.0765</f>
        <v>40663.345499999996</v>
      </c>
      <c r="M69" s="29">
        <f>L67+L69+K70+K71+K72+K73+K74-K76</f>
        <v>-11445.654499999946</v>
      </c>
    </row>
    <row r="70" spans="1:16" x14ac:dyDescent="0.25">
      <c r="A70" s="2"/>
      <c r="B70" s="2"/>
      <c r="C70" s="2"/>
      <c r="D70" s="2"/>
      <c r="E70" s="2"/>
      <c r="F70" s="2"/>
      <c r="G70" s="2" t="s">
        <v>63</v>
      </c>
      <c r="H70" s="7">
        <v>2211</v>
      </c>
      <c r="I70" s="7">
        <v>7648</v>
      </c>
      <c r="K70" s="7">
        <v>7319</v>
      </c>
      <c r="L70" s="29">
        <f>(L67-18720)*0.09-L69</f>
        <v>7175.8845000000001</v>
      </c>
      <c r="M70" s="29"/>
    </row>
    <row r="71" spans="1:16" x14ac:dyDescent="0.25">
      <c r="A71" s="2"/>
      <c r="B71" s="2"/>
      <c r="C71" s="2"/>
      <c r="D71" s="2"/>
      <c r="E71" s="2"/>
      <c r="F71" s="2"/>
      <c r="G71" s="2" t="s">
        <v>64</v>
      </c>
      <c r="H71" s="7">
        <v>2582</v>
      </c>
      <c r="I71" s="7">
        <v>1950</v>
      </c>
      <c r="K71" s="7">
        <v>2350</v>
      </c>
      <c r="L71" s="29"/>
      <c r="M71" s="29"/>
    </row>
    <row r="72" spans="1:16" x14ac:dyDescent="0.25">
      <c r="A72" s="2"/>
      <c r="B72" s="2"/>
      <c r="C72" s="2"/>
      <c r="D72" s="2"/>
      <c r="E72" s="2"/>
      <c r="F72" s="2"/>
      <c r="G72" s="2" t="s">
        <v>65</v>
      </c>
      <c r="H72" s="7">
        <v>63660</v>
      </c>
      <c r="I72" s="7">
        <v>73224</v>
      </c>
      <c r="K72" s="7">
        <v>57426</v>
      </c>
      <c r="L72" s="29"/>
      <c r="M72" s="29"/>
    </row>
    <row r="73" spans="1:16" x14ac:dyDescent="0.25">
      <c r="A73" s="2"/>
      <c r="B73" s="2"/>
      <c r="C73" s="2"/>
      <c r="D73" s="2"/>
      <c r="E73" s="2"/>
      <c r="F73" s="2"/>
      <c r="G73" s="2" t="s">
        <v>66</v>
      </c>
      <c r="H73" s="7">
        <v>0</v>
      </c>
      <c r="I73" s="7">
        <v>1500</v>
      </c>
      <c r="K73" s="7">
        <v>1500</v>
      </c>
      <c r="L73" s="29"/>
      <c r="M73" s="29"/>
    </row>
    <row r="74" spans="1:16" ht="15.75" thickBot="1" x14ac:dyDescent="0.3">
      <c r="A74" s="2"/>
      <c r="B74" s="2"/>
      <c r="C74" s="2"/>
      <c r="D74" s="2"/>
      <c r="E74" s="2"/>
      <c r="F74" s="2"/>
      <c r="G74" s="2" t="s">
        <v>67</v>
      </c>
      <c r="H74" s="9">
        <v>2454</v>
      </c>
      <c r="I74" s="9">
        <v>1260</v>
      </c>
      <c r="K74" s="9">
        <v>2225</v>
      </c>
      <c r="L74" s="29"/>
      <c r="M74" s="29"/>
    </row>
    <row r="75" spans="1:16" ht="15.75" thickBot="1" x14ac:dyDescent="0.3">
      <c r="A75" s="2"/>
      <c r="B75" s="2"/>
      <c r="C75" s="2"/>
      <c r="D75" s="2"/>
      <c r="E75" s="2"/>
      <c r="F75" s="2" t="s">
        <v>68</v>
      </c>
      <c r="G75" s="2"/>
      <c r="H75" s="10">
        <f>ROUND(SUM(H68:H74),5)</f>
        <v>106650</v>
      </c>
      <c r="I75" s="10">
        <f>ROUND(SUM(I68:I74),5)</f>
        <v>130186</v>
      </c>
      <c r="K75" s="10">
        <f>ROUND(SUM(K68:K74),5)</f>
        <v>112297</v>
      </c>
      <c r="L75" s="29"/>
    </row>
    <row r="76" spans="1:16" x14ac:dyDescent="0.25">
      <c r="A76" s="2"/>
      <c r="B76" s="2"/>
      <c r="C76" s="2"/>
      <c r="D76" s="2"/>
      <c r="E76" s="2" t="s">
        <v>69</v>
      </c>
      <c r="F76" s="2"/>
      <c r="G76" s="2"/>
      <c r="H76" s="7">
        <f>ROUND(SUM(H66:H67)+H75,5)</f>
        <v>667221</v>
      </c>
      <c r="I76" s="7">
        <f>ROUND(SUM(I66:I67)+I75,5)</f>
        <v>731971</v>
      </c>
      <c r="K76" s="7">
        <f>ROUND(SUM(K66:K67)+K75,5)</f>
        <v>673196</v>
      </c>
      <c r="M76" s="32">
        <v>0.72509999999999997</v>
      </c>
      <c r="N76" s="33">
        <v>0.65124428229143982</v>
      </c>
      <c r="O76" s="33">
        <v>0.66099896642769473</v>
      </c>
      <c r="P76" s="33">
        <f>K76/$K$129</f>
        <v>0.73797063446996691</v>
      </c>
    </row>
    <row r="77" spans="1:16" x14ac:dyDescent="0.25">
      <c r="A77" s="2"/>
      <c r="B77" s="2"/>
      <c r="C77" s="2"/>
      <c r="D77" s="2"/>
      <c r="E77" s="2" t="s">
        <v>70</v>
      </c>
      <c r="F77" s="2"/>
      <c r="G77" s="2"/>
      <c r="H77" s="7"/>
      <c r="I77" s="7"/>
      <c r="K77" s="7"/>
    </row>
    <row r="78" spans="1:16" x14ac:dyDescent="0.25">
      <c r="A78" s="2"/>
      <c r="B78" s="2"/>
      <c r="C78" s="2"/>
      <c r="D78" s="2"/>
      <c r="E78" s="2"/>
      <c r="F78" s="2" t="s">
        <v>71</v>
      </c>
      <c r="G78" s="2"/>
      <c r="H78" s="7">
        <v>11813</v>
      </c>
      <c r="I78" s="7">
        <v>11835</v>
      </c>
      <c r="K78" s="7">
        <v>12049</v>
      </c>
    </row>
    <row r="79" spans="1:16" x14ac:dyDescent="0.25">
      <c r="A79" s="2"/>
      <c r="B79" s="2"/>
      <c r="C79" s="2"/>
      <c r="D79" s="2"/>
      <c r="E79" s="2"/>
      <c r="F79" s="2" t="s">
        <v>72</v>
      </c>
      <c r="G79" s="2"/>
      <c r="H79" s="7">
        <v>330</v>
      </c>
      <c r="I79" s="7">
        <v>2000</v>
      </c>
      <c r="K79" s="7">
        <v>2000</v>
      </c>
    </row>
    <row r="80" spans="1:16" ht="15.75" thickBot="1" x14ac:dyDescent="0.3">
      <c r="A80" s="2"/>
      <c r="B80" s="2"/>
      <c r="C80" s="2"/>
      <c r="D80" s="2"/>
      <c r="E80" s="2"/>
      <c r="F80" s="2" t="s">
        <v>73</v>
      </c>
      <c r="G80" s="2"/>
      <c r="H80" s="8">
        <v>3921</v>
      </c>
      <c r="I80" s="8">
        <v>4410</v>
      </c>
      <c r="K80" s="8">
        <v>4410</v>
      </c>
    </row>
    <row r="81" spans="1:16" x14ac:dyDescent="0.25">
      <c r="A81" s="2"/>
      <c r="B81" s="2"/>
      <c r="C81" s="2"/>
      <c r="D81" s="2"/>
      <c r="E81" s="2" t="s">
        <v>74</v>
      </c>
      <c r="F81" s="2"/>
      <c r="G81" s="2"/>
      <c r="H81" s="7">
        <f>ROUND(SUM(H77:H80),5)</f>
        <v>16064</v>
      </c>
      <c r="I81" s="7">
        <f>ROUND(SUM(I77:I80),5)</f>
        <v>18245</v>
      </c>
      <c r="K81" s="7">
        <f>ROUND(SUM(K77:K80),5)</f>
        <v>18459</v>
      </c>
      <c r="M81" s="32">
        <v>2.0799999999999999E-2</v>
      </c>
      <c r="N81" s="33">
        <v>1.6224678719233283E-2</v>
      </c>
      <c r="O81" s="33">
        <v>1.6339934898690199E-2</v>
      </c>
      <c r="P81" s="33">
        <f>K81/$K$129</f>
        <v>2.0235117174910604E-2</v>
      </c>
    </row>
    <row r="82" spans="1:16" x14ac:dyDescent="0.25">
      <c r="A82" s="2"/>
      <c r="B82" s="2"/>
      <c r="C82" s="2"/>
      <c r="D82" s="2"/>
      <c r="E82" s="2" t="s">
        <v>75</v>
      </c>
      <c r="F82" s="2"/>
      <c r="G82" s="2"/>
      <c r="H82" s="7"/>
      <c r="I82" s="7"/>
      <c r="K82" s="7"/>
    </row>
    <row r="83" spans="1:16" x14ac:dyDescent="0.25">
      <c r="A83" s="2"/>
      <c r="B83" s="2"/>
      <c r="C83" s="2"/>
      <c r="D83" s="2"/>
      <c r="E83" s="2"/>
      <c r="F83" s="2" t="s">
        <v>76</v>
      </c>
      <c r="G83" s="2"/>
      <c r="H83" s="7">
        <v>1004</v>
      </c>
      <c r="I83" s="7">
        <v>1000</v>
      </c>
      <c r="K83" s="7">
        <v>1000</v>
      </c>
    </row>
    <row r="84" spans="1:16" x14ac:dyDescent="0.25">
      <c r="A84" s="2"/>
      <c r="B84" s="2"/>
      <c r="C84" s="2"/>
      <c r="D84" s="2"/>
      <c r="E84" s="2"/>
      <c r="F84" s="2" t="s">
        <v>77</v>
      </c>
      <c r="G84" s="2"/>
      <c r="H84" s="7">
        <v>2395</v>
      </c>
      <c r="I84" s="7">
        <v>4885</v>
      </c>
      <c r="K84" s="7">
        <v>8900</v>
      </c>
    </row>
    <row r="85" spans="1:16" ht="15.75" thickBot="1" x14ac:dyDescent="0.3">
      <c r="A85" s="2"/>
      <c r="B85" s="2"/>
      <c r="C85" s="2"/>
      <c r="D85" s="2"/>
      <c r="E85" s="2"/>
      <c r="F85" s="2" t="s">
        <v>78</v>
      </c>
      <c r="G85" s="2"/>
      <c r="H85" s="8">
        <v>1067</v>
      </c>
      <c r="I85" s="8"/>
      <c r="K85" s="8"/>
    </row>
    <row r="86" spans="1:16" x14ac:dyDescent="0.25">
      <c r="A86" s="2"/>
      <c r="B86" s="2"/>
      <c r="C86" s="2"/>
      <c r="D86" s="2"/>
      <c r="E86" s="2" t="s">
        <v>79</v>
      </c>
      <c r="F86" s="2"/>
      <c r="G86" s="2"/>
      <c r="H86" s="7">
        <f>ROUND(SUM(H82:H85),5)</f>
        <v>4466</v>
      </c>
      <c r="I86" s="7">
        <f>ROUND(SUM(I82:I85),5)</f>
        <v>5885</v>
      </c>
      <c r="K86" s="7">
        <f>ROUND(SUM(K82:K85),5)</f>
        <v>9900</v>
      </c>
      <c r="M86" s="32">
        <v>1.1999999999999999E-3</v>
      </c>
      <c r="N86" s="33">
        <v>9.0757278733754449E-4</v>
      </c>
      <c r="O86" s="33">
        <v>8.9558426411017811E-4</v>
      </c>
      <c r="P86" s="33">
        <f>K86/$K$129</f>
        <v>1.0852573813945228E-2</v>
      </c>
    </row>
    <row r="87" spans="1:16" x14ac:dyDescent="0.25">
      <c r="A87" s="2"/>
      <c r="B87" s="2"/>
      <c r="C87" s="2"/>
      <c r="D87" s="2"/>
      <c r="E87" s="2" t="s">
        <v>80</v>
      </c>
      <c r="F87" s="2"/>
      <c r="G87" s="2"/>
      <c r="H87" s="7"/>
      <c r="I87" s="7"/>
      <c r="K87" s="7"/>
    </row>
    <row r="88" spans="1:16" x14ac:dyDescent="0.25">
      <c r="A88" s="2"/>
      <c r="B88" s="2"/>
      <c r="C88" s="2"/>
      <c r="D88" s="2"/>
      <c r="E88" s="2"/>
      <c r="F88" s="2" t="s">
        <v>81</v>
      </c>
      <c r="G88" s="2"/>
      <c r="H88" s="7">
        <v>4858</v>
      </c>
      <c r="I88" s="7">
        <v>2000</v>
      </c>
      <c r="K88" s="7">
        <v>2500</v>
      </c>
    </row>
    <row r="89" spans="1:16" x14ac:dyDescent="0.25">
      <c r="A89" s="2"/>
      <c r="B89" s="2"/>
      <c r="C89" s="2"/>
      <c r="D89" s="2"/>
      <c r="E89" s="2"/>
      <c r="F89" s="2" t="s">
        <v>82</v>
      </c>
      <c r="G89" s="2"/>
      <c r="H89" s="7">
        <v>3749</v>
      </c>
      <c r="I89" s="7">
        <v>3900</v>
      </c>
      <c r="K89" s="22">
        <v>3500</v>
      </c>
    </row>
    <row r="90" spans="1:16" x14ac:dyDescent="0.25">
      <c r="A90" s="2"/>
      <c r="B90" s="2"/>
      <c r="C90" s="2"/>
      <c r="D90" s="2"/>
      <c r="E90" s="2"/>
      <c r="F90" s="2" t="s">
        <v>83</v>
      </c>
      <c r="G90" s="2"/>
      <c r="H90" s="7">
        <v>15536</v>
      </c>
      <c r="I90" s="7">
        <v>17800</v>
      </c>
      <c r="K90" s="22">
        <v>14300</v>
      </c>
    </row>
    <row r="91" spans="1:16" x14ac:dyDescent="0.25">
      <c r="A91" s="2"/>
      <c r="B91" s="2"/>
      <c r="C91" s="2"/>
      <c r="D91" s="2"/>
      <c r="E91" s="2"/>
      <c r="F91" s="2" t="s">
        <v>84</v>
      </c>
      <c r="G91" s="2"/>
      <c r="H91" s="7">
        <v>7003</v>
      </c>
      <c r="I91" s="7">
        <v>4320</v>
      </c>
      <c r="K91" s="7">
        <v>6120</v>
      </c>
    </row>
    <row r="92" spans="1:16" x14ac:dyDescent="0.25">
      <c r="A92" s="2"/>
      <c r="B92" s="2"/>
      <c r="C92" s="2"/>
      <c r="D92" s="2"/>
      <c r="E92" s="2"/>
      <c r="F92" s="2" t="s">
        <v>85</v>
      </c>
      <c r="G92" s="2"/>
      <c r="H92" s="7">
        <v>2597</v>
      </c>
      <c r="I92" s="7">
        <v>2700</v>
      </c>
      <c r="K92" s="22">
        <v>2335</v>
      </c>
    </row>
    <row r="93" spans="1:16" x14ac:dyDescent="0.25">
      <c r="A93" s="2"/>
      <c r="B93" s="2"/>
      <c r="C93" s="2"/>
      <c r="D93" s="2"/>
      <c r="E93" s="2"/>
      <c r="F93" s="2" t="s">
        <v>86</v>
      </c>
      <c r="G93" s="2"/>
      <c r="H93" s="7">
        <v>679</v>
      </c>
      <c r="I93" s="7">
        <v>300</v>
      </c>
      <c r="K93" s="7">
        <v>0</v>
      </c>
    </row>
    <row r="94" spans="1:16" x14ac:dyDescent="0.25">
      <c r="A94" s="2"/>
      <c r="B94" s="2"/>
      <c r="C94" s="2"/>
      <c r="D94" s="2"/>
      <c r="E94" s="2"/>
      <c r="F94" s="2" t="s">
        <v>87</v>
      </c>
      <c r="G94" s="2"/>
      <c r="H94" s="7">
        <v>1729</v>
      </c>
      <c r="I94" s="7">
        <v>1340</v>
      </c>
      <c r="K94" s="7">
        <v>1680</v>
      </c>
    </row>
    <row r="95" spans="1:16" ht="15.75" thickBot="1" x14ac:dyDescent="0.3">
      <c r="A95" s="2"/>
      <c r="B95" s="2"/>
      <c r="C95" s="2"/>
      <c r="D95" s="2"/>
      <c r="E95" s="2"/>
      <c r="F95" s="2" t="s">
        <v>88</v>
      </c>
      <c r="G95" s="2"/>
      <c r="H95" s="8">
        <v>585</v>
      </c>
      <c r="I95" s="8">
        <v>2500</v>
      </c>
      <c r="K95" s="8">
        <v>1500</v>
      </c>
    </row>
    <row r="96" spans="1:16" x14ac:dyDescent="0.25">
      <c r="A96" s="2"/>
      <c r="B96" s="2"/>
      <c r="C96" s="2"/>
      <c r="D96" s="2"/>
      <c r="E96" s="2" t="s">
        <v>89</v>
      </c>
      <c r="F96" s="2"/>
      <c r="G96" s="2"/>
      <c r="H96" s="7">
        <f>ROUND(SUM(H87:H95),5)</f>
        <v>36736</v>
      </c>
      <c r="I96" s="7">
        <f>ROUND(SUM(I87:I95),5)</f>
        <v>34860</v>
      </c>
      <c r="K96" s="7">
        <f>ROUND(SUM(K87:K95),5)</f>
        <v>31935</v>
      </c>
      <c r="M96" s="32">
        <v>4.0599999999999997E-2</v>
      </c>
      <c r="N96" s="33">
        <v>3.323531547230088E-2</v>
      </c>
      <c r="O96" s="33">
        <v>3.1220067446880807E-2</v>
      </c>
      <c r="P96" s="33">
        <f>K96/$K$129</f>
        <v>3.5007772196802109E-2</v>
      </c>
    </row>
    <row r="97" spans="1:11" x14ac:dyDescent="0.25">
      <c r="A97" s="2"/>
      <c r="B97" s="2"/>
      <c r="C97" s="2"/>
      <c r="D97" s="2"/>
      <c r="E97" s="2" t="s">
        <v>90</v>
      </c>
      <c r="F97" s="2"/>
      <c r="G97" s="2"/>
      <c r="H97" s="7"/>
      <c r="I97" s="7"/>
      <c r="K97" s="7"/>
    </row>
    <row r="98" spans="1:11" x14ac:dyDescent="0.25">
      <c r="A98" s="2"/>
      <c r="B98" s="2"/>
      <c r="C98" s="2"/>
      <c r="D98" s="2"/>
      <c r="E98" s="2"/>
      <c r="F98" s="2" t="s">
        <v>91</v>
      </c>
      <c r="G98" s="2"/>
      <c r="H98" s="7">
        <v>8656</v>
      </c>
      <c r="I98" s="7">
        <v>8500</v>
      </c>
      <c r="K98" s="7">
        <v>9000</v>
      </c>
    </row>
    <row r="99" spans="1:11" x14ac:dyDescent="0.25">
      <c r="A99" s="2"/>
      <c r="B99" s="2"/>
      <c r="C99" s="2"/>
      <c r="D99" s="2"/>
      <c r="E99" s="2"/>
      <c r="F99" s="2" t="s">
        <v>92</v>
      </c>
      <c r="G99" s="2"/>
      <c r="H99" s="7">
        <v>1659</v>
      </c>
      <c r="I99" s="7">
        <v>1800</v>
      </c>
      <c r="K99" s="7">
        <v>1800</v>
      </c>
    </row>
    <row r="100" spans="1:11" x14ac:dyDescent="0.25">
      <c r="A100" s="2"/>
      <c r="B100" s="2"/>
      <c r="C100" s="2"/>
      <c r="D100" s="2"/>
      <c r="E100" s="2"/>
      <c r="F100" s="2" t="s">
        <v>93</v>
      </c>
      <c r="G100" s="2"/>
      <c r="H100" s="7">
        <v>3904</v>
      </c>
      <c r="I100" s="7">
        <v>2500</v>
      </c>
      <c r="K100" s="22">
        <v>4017</v>
      </c>
    </row>
    <row r="101" spans="1:11" x14ac:dyDescent="0.25">
      <c r="A101" s="2"/>
      <c r="B101" s="2"/>
      <c r="C101" s="2"/>
      <c r="D101" s="2"/>
      <c r="E101" s="2"/>
      <c r="F101" s="2" t="s">
        <v>94</v>
      </c>
      <c r="G101" s="2"/>
      <c r="H101" s="7">
        <v>1041</v>
      </c>
      <c r="I101" s="7">
        <v>16000</v>
      </c>
      <c r="K101" s="7">
        <v>2000</v>
      </c>
    </row>
    <row r="102" spans="1:11" x14ac:dyDescent="0.25">
      <c r="A102" s="2"/>
      <c r="B102" s="2"/>
      <c r="C102" s="2"/>
      <c r="D102" s="2"/>
      <c r="E102" s="2"/>
      <c r="F102" s="2" t="s">
        <v>95</v>
      </c>
      <c r="G102" s="2"/>
      <c r="H102" s="7">
        <v>486</v>
      </c>
      <c r="I102" s="7">
        <v>1500</v>
      </c>
      <c r="K102" s="7">
        <v>500</v>
      </c>
    </row>
    <row r="103" spans="1:11" x14ac:dyDescent="0.25">
      <c r="A103" s="2"/>
      <c r="B103" s="2"/>
      <c r="C103" s="2"/>
      <c r="D103" s="2"/>
      <c r="E103" s="2"/>
      <c r="F103" s="2" t="s">
        <v>96</v>
      </c>
      <c r="G103" s="2"/>
      <c r="H103" s="7">
        <v>19214</v>
      </c>
      <c r="I103" s="7">
        <v>20000</v>
      </c>
      <c r="K103" s="7">
        <v>23600</v>
      </c>
    </row>
    <row r="104" spans="1:11" x14ac:dyDescent="0.25">
      <c r="A104" s="2"/>
      <c r="B104" s="2"/>
      <c r="C104" s="2"/>
      <c r="D104" s="2"/>
      <c r="E104" s="2"/>
      <c r="F104" s="2" t="s">
        <v>97</v>
      </c>
      <c r="G104" s="2"/>
      <c r="H104" s="7">
        <v>1000</v>
      </c>
      <c r="I104" s="7">
        <v>1000</v>
      </c>
      <c r="K104" s="7">
        <v>2000</v>
      </c>
    </row>
    <row r="105" spans="1:11" x14ac:dyDescent="0.25">
      <c r="A105" s="2"/>
      <c r="B105" s="2"/>
      <c r="C105" s="2"/>
      <c r="D105" s="2"/>
      <c r="E105" s="2"/>
      <c r="F105" s="2" t="s">
        <v>98</v>
      </c>
      <c r="G105" s="2"/>
      <c r="H105" s="7">
        <v>0</v>
      </c>
      <c r="I105" s="7">
        <v>500</v>
      </c>
      <c r="K105" s="7">
        <v>0</v>
      </c>
    </row>
    <row r="106" spans="1:11" x14ac:dyDescent="0.25">
      <c r="A106" s="2"/>
      <c r="B106" s="2"/>
      <c r="C106" s="2"/>
      <c r="D106" s="2"/>
      <c r="E106" s="2"/>
      <c r="F106" s="2" t="s">
        <v>99</v>
      </c>
      <c r="G106" s="2"/>
      <c r="H106" s="7">
        <v>206</v>
      </c>
      <c r="I106" s="7">
        <v>1000</v>
      </c>
      <c r="K106" s="7">
        <v>250</v>
      </c>
    </row>
    <row r="107" spans="1:11" x14ac:dyDescent="0.25">
      <c r="A107" s="2"/>
      <c r="B107" s="2"/>
      <c r="C107" s="2"/>
      <c r="D107" s="2"/>
      <c r="E107" s="2"/>
      <c r="F107" s="2" t="s">
        <v>100</v>
      </c>
      <c r="G107" s="2"/>
      <c r="H107" s="7">
        <v>-541</v>
      </c>
      <c r="I107" s="7"/>
      <c r="K107" s="7"/>
    </row>
    <row r="108" spans="1:11" x14ac:dyDescent="0.25">
      <c r="A108" s="2"/>
      <c r="B108" s="2"/>
      <c r="C108" s="2"/>
      <c r="D108" s="2"/>
      <c r="E108" s="2"/>
      <c r="F108" s="2" t="s">
        <v>101</v>
      </c>
      <c r="G108" s="2"/>
      <c r="H108" s="7">
        <v>25</v>
      </c>
      <c r="I108" s="7">
        <v>2500</v>
      </c>
      <c r="K108" s="7">
        <v>1500</v>
      </c>
    </row>
    <row r="109" spans="1:11" x14ac:dyDescent="0.25">
      <c r="A109" s="2"/>
      <c r="B109" s="2"/>
      <c r="C109" s="2"/>
      <c r="D109" s="2"/>
      <c r="E109" s="2"/>
      <c r="F109" s="2" t="s">
        <v>102</v>
      </c>
      <c r="G109" s="2"/>
      <c r="H109" s="7">
        <v>622</v>
      </c>
      <c r="I109" s="7">
        <v>5000</v>
      </c>
      <c r="K109" s="22">
        <v>2500</v>
      </c>
    </row>
    <row r="110" spans="1:11" x14ac:dyDescent="0.25">
      <c r="A110" s="2"/>
      <c r="B110" s="2"/>
      <c r="C110" s="2"/>
      <c r="D110" s="2"/>
      <c r="E110" s="2"/>
      <c r="F110" s="2" t="s">
        <v>103</v>
      </c>
      <c r="G110" s="2"/>
      <c r="H110" s="7">
        <v>627</v>
      </c>
      <c r="I110" s="7">
        <v>1000</v>
      </c>
      <c r="K110" s="22">
        <v>1000</v>
      </c>
    </row>
    <row r="111" spans="1:11" x14ac:dyDescent="0.25">
      <c r="A111" s="2"/>
      <c r="B111" s="2"/>
      <c r="C111" s="2"/>
      <c r="D111" s="2"/>
      <c r="E111" s="2"/>
      <c r="F111" s="2" t="s">
        <v>104</v>
      </c>
      <c r="G111" s="2"/>
      <c r="H111" s="7">
        <v>1236</v>
      </c>
      <c r="I111" s="7"/>
      <c r="K111" s="7">
        <v>0</v>
      </c>
    </row>
    <row r="112" spans="1:11" x14ac:dyDescent="0.25">
      <c r="A112" s="2"/>
      <c r="B112" s="2"/>
      <c r="C112" s="2"/>
      <c r="D112" s="2"/>
      <c r="E112" s="2"/>
      <c r="F112" s="2" t="s">
        <v>105</v>
      </c>
      <c r="G112" s="2"/>
      <c r="H112" s="7">
        <v>1313</v>
      </c>
      <c r="I112" s="7">
        <v>18500</v>
      </c>
      <c r="K112" s="7">
        <v>0</v>
      </c>
    </row>
    <row r="113" spans="1:16" x14ac:dyDescent="0.25">
      <c r="A113" s="2"/>
      <c r="B113" s="2"/>
      <c r="C113" s="2"/>
      <c r="D113" s="2"/>
      <c r="E113" s="2"/>
      <c r="F113" s="2" t="s">
        <v>106</v>
      </c>
      <c r="G113" s="2"/>
      <c r="H113" s="7">
        <v>41</v>
      </c>
      <c r="I113" s="7">
        <v>1200</v>
      </c>
      <c r="K113" s="7">
        <v>0</v>
      </c>
    </row>
    <row r="114" spans="1:16" ht="14.25" x14ac:dyDescent="0.45">
      <c r="A114" s="2"/>
      <c r="B114" s="2"/>
      <c r="C114" s="2"/>
      <c r="D114" s="2"/>
      <c r="E114" s="2"/>
      <c r="F114" s="2" t="s">
        <v>132</v>
      </c>
      <c r="G114" s="2"/>
      <c r="H114" s="7">
        <v>1200</v>
      </c>
      <c r="I114" s="7">
        <v>0</v>
      </c>
      <c r="K114" s="7">
        <v>0</v>
      </c>
    </row>
    <row r="115" spans="1:16" ht="15.75" thickBot="1" x14ac:dyDescent="0.3">
      <c r="A115" s="2"/>
      <c r="B115" s="2"/>
      <c r="C115" s="2"/>
      <c r="D115" s="2"/>
      <c r="E115" s="2"/>
      <c r="F115" s="2" t="s">
        <v>107</v>
      </c>
      <c r="G115" s="2"/>
      <c r="H115" s="8">
        <v>384</v>
      </c>
      <c r="I115" s="8">
        <v>1000</v>
      </c>
      <c r="K115" s="8">
        <v>500</v>
      </c>
    </row>
    <row r="116" spans="1:16" x14ac:dyDescent="0.25">
      <c r="A116" s="2"/>
      <c r="B116" s="2"/>
      <c r="C116" s="2"/>
      <c r="D116" s="2"/>
      <c r="E116" s="2" t="s">
        <v>108</v>
      </c>
      <c r="F116" s="2"/>
      <c r="G116" s="2"/>
      <c r="H116" s="7">
        <f>ROUND(SUM(H97:H115),5)</f>
        <v>41073</v>
      </c>
      <c r="I116" s="7">
        <f>ROUND(SUM(I97:I115),5)</f>
        <v>82000</v>
      </c>
      <c r="K116" s="7">
        <f>ROUND(SUM(K97:K115),5)</f>
        <v>48667</v>
      </c>
      <c r="M116" s="32">
        <v>4.0500000000000001E-2</v>
      </c>
      <c r="N116" s="33">
        <v>7.9712117911856534E-2</v>
      </c>
      <c r="O116" s="33">
        <v>7.254232539292442E-2</v>
      </c>
      <c r="P116" s="33">
        <f>K116/$K$129</f>
        <v>5.334971816194671E-2</v>
      </c>
    </row>
    <row r="117" spans="1:16" x14ac:dyDescent="0.25">
      <c r="A117" s="2"/>
      <c r="B117" s="2"/>
      <c r="C117" s="2"/>
      <c r="D117" s="2"/>
      <c r="E117" s="2" t="s">
        <v>109</v>
      </c>
      <c r="F117" s="2"/>
      <c r="G117" s="2"/>
      <c r="H117" s="7"/>
      <c r="I117" s="7"/>
      <c r="K117" s="7"/>
    </row>
    <row r="118" spans="1:16" x14ac:dyDescent="0.25">
      <c r="A118" s="2"/>
      <c r="B118" s="2"/>
      <c r="C118" s="2"/>
      <c r="D118" s="2"/>
      <c r="E118" s="2"/>
      <c r="F118" s="2" t="s">
        <v>110</v>
      </c>
      <c r="G118" s="2"/>
      <c r="H118" s="7">
        <v>81506</v>
      </c>
      <c r="I118" s="7">
        <v>79900</v>
      </c>
      <c r="K118" s="7">
        <v>48030</v>
      </c>
    </row>
    <row r="119" spans="1:16" x14ac:dyDescent="0.25">
      <c r="A119" s="2"/>
      <c r="B119" s="2"/>
      <c r="C119" s="2"/>
      <c r="D119" s="2"/>
      <c r="E119" s="2"/>
      <c r="F119" s="2" t="s">
        <v>111</v>
      </c>
      <c r="G119" s="2"/>
      <c r="H119" s="7">
        <v>456</v>
      </c>
      <c r="I119" s="7">
        <v>1050</v>
      </c>
      <c r="K119" s="22">
        <v>0</v>
      </c>
    </row>
    <row r="120" spans="1:16" x14ac:dyDescent="0.25">
      <c r="A120" s="2"/>
      <c r="B120" s="2"/>
      <c r="C120" s="2"/>
      <c r="D120" s="2"/>
      <c r="E120" s="2"/>
      <c r="F120" s="2" t="s">
        <v>112</v>
      </c>
      <c r="G120" s="2"/>
      <c r="H120" s="7">
        <v>7539</v>
      </c>
      <c r="I120" s="7">
        <v>5514</v>
      </c>
      <c r="K120" s="7">
        <v>2850</v>
      </c>
    </row>
    <row r="121" spans="1:16" x14ac:dyDescent="0.25">
      <c r="A121" s="2"/>
      <c r="B121" s="2"/>
      <c r="C121" s="2"/>
      <c r="D121" s="2"/>
      <c r="E121" s="2"/>
      <c r="F121" s="2" t="s">
        <v>113</v>
      </c>
      <c r="G121" s="2"/>
      <c r="H121" s="7">
        <v>2741</v>
      </c>
      <c r="I121" s="7">
        <v>5125</v>
      </c>
      <c r="K121" s="7">
        <v>3075</v>
      </c>
    </row>
    <row r="122" spans="1:16" x14ac:dyDescent="0.25">
      <c r="A122" s="2"/>
      <c r="B122" s="2"/>
      <c r="C122" s="2"/>
      <c r="D122" s="2"/>
      <c r="E122" s="2"/>
      <c r="F122" s="2" t="s">
        <v>114</v>
      </c>
      <c r="G122" s="2"/>
      <c r="H122" s="7">
        <v>224</v>
      </c>
      <c r="I122" s="7">
        <v>9661</v>
      </c>
      <c r="K122" s="7">
        <v>6704</v>
      </c>
    </row>
    <row r="123" spans="1:16" ht="14.25" x14ac:dyDescent="0.45">
      <c r="A123" s="2"/>
      <c r="B123" s="2"/>
      <c r="C123" s="2"/>
      <c r="D123" s="2"/>
      <c r="E123" s="2"/>
      <c r="F123" s="2" t="s">
        <v>134</v>
      </c>
      <c r="G123" s="2"/>
      <c r="H123" s="7">
        <v>5254</v>
      </c>
      <c r="I123" s="7">
        <v>0</v>
      </c>
      <c r="K123" s="7">
        <v>2400</v>
      </c>
    </row>
    <row r="124" spans="1:16" x14ac:dyDescent="0.25">
      <c r="A124" s="2"/>
      <c r="B124" s="2"/>
      <c r="C124" s="2"/>
      <c r="D124" s="2"/>
      <c r="E124" s="2"/>
      <c r="F124" s="2" t="s">
        <v>115</v>
      </c>
      <c r="G124" s="2"/>
      <c r="H124" s="7">
        <v>800</v>
      </c>
      <c r="I124" s="7">
        <v>1200</v>
      </c>
      <c r="K124" s="7">
        <v>750</v>
      </c>
    </row>
    <row r="125" spans="1:16" x14ac:dyDescent="0.25">
      <c r="A125" s="2"/>
      <c r="B125" s="2"/>
      <c r="C125" s="2"/>
      <c r="D125" s="2"/>
      <c r="E125" s="2"/>
      <c r="F125" s="2" t="s">
        <v>116</v>
      </c>
      <c r="G125" s="2"/>
      <c r="H125" s="7">
        <v>160</v>
      </c>
      <c r="I125" s="7"/>
      <c r="K125" s="7">
        <v>260</v>
      </c>
    </row>
    <row r="126" spans="1:16" x14ac:dyDescent="0.25">
      <c r="A126" s="2"/>
      <c r="B126" s="2"/>
      <c r="C126" s="2"/>
      <c r="D126" s="2"/>
      <c r="E126" s="2"/>
      <c r="F126" s="2" t="s">
        <v>117</v>
      </c>
      <c r="G126" s="2"/>
      <c r="H126" s="7">
        <v>9478</v>
      </c>
      <c r="I126" s="7">
        <v>151861</v>
      </c>
      <c r="K126" s="7">
        <v>66000</v>
      </c>
    </row>
    <row r="127" spans="1:16" ht="15.75" thickBot="1" x14ac:dyDescent="0.3">
      <c r="A127" s="2"/>
      <c r="B127" s="2"/>
      <c r="C127" s="2"/>
      <c r="D127" s="2"/>
      <c r="E127" s="2"/>
      <c r="F127" s="2" t="s">
        <v>118</v>
      </c>
      <c r="G127" s="2"/>
      <c r="H127" s="9">
        <v>188</v>
      </c>
      <c r="I127" s="9"/>
      <c r="K127" s="9"/>
    </row>
    <row r="128" spans="1:16" ht="15.75" thickBot="1" x14ac:dyDescent="0.3">
      <c r="A128" s="2"/>
      <c r="B128" s="2"/>
      <c r="C128" s="2"/>
      <c r="D128" s="2"/>
      <c r="E128" s="2" t="s">
        <v>119</v>
      </c>
      <c r="F128" s="2"/>
      <c r="G128" s="2"/>
      <c r="H128" s="11">
        <f>ROUND(SUM(H117:H127),5)</f>
        <v>108346</v>
      </c>
      <c r="I128" s="11">
        <f>ROUND(SUM(I117:I127),5)</f>
        <v>254311</v>
      </c>
      <c r="K128" s="11">
        <f>ROUND(SUM(K117:K127),5)</f>
        <v>130069</v>
      </c>
      <c r="M128" s="32">
        <v>0.17180000000000001</v>
      </c>
      <c r="N128" s="33">
        <v>0.21867603281783199</v>
      </c>
      <c r="O128" s="33">
        <v>0.21800312156969956</v>
      </c>
      <c r="P128" s="33">
        <f>K128/$K$129</f>
        <v>0.14258418418242846</v>
      </c>
    </row>
    <row r="129" spans="1:16" ht="14.65" thickBot="1" x14ac:dyDescent="0.5">
      <c r="A129" s="2"/>
      <c r="B129" s="2"/>
      <c r="C129" s="2"/>
      <c r="D129" s="2" t="s">
        <v>120</v>
      </c>
      <c r="E129" s="2"/>
      <c r="F129" s="2"/>
      <c r="G129" s="2"/>
      <c r="H129" s="10">
        <f>ROUND(H65+H76+H81+H86+H96+H116+H128,5)</f>
        <v>873906</v>
      </c>
      <c r="I129" s="10">
        <f>ROUND(I65+I76+I81+I86+I96+I116+I128,5)</f>
        <v>1127272</v>
      </c>
      <c r="K129" s="10">
        <f>ROUND(K65+K76+K81+K86+K96+K116+K128,5)</f>
        <v>912226</v>
      </c>
    </row>
    <row r="130" spans="1:16" ht="14.25" x14ac:dyDescent="0.45">
      <c r="A130" s="2"/>
      <c r="B130" s="2" t="s">
        <v>121</v>
      </c>
      <c r="C130" s="2"/>
      <c r="D130" s="2"/>
      <c r="E130" s="2"/>
      <c r="F130" s="2"/>
      <c r="G130" s="2"/>
      <c r="H130" s="7">
        <f>ROUND(H6+H64-H129,5)</f>
        <v>-98958</v>
      </c>
      <c r="I130" s="7">
        <f>ROUND(I6+I64-I129,5)</f>
        <v>-64676</v>
      </c>
      <c r="K130" s="7">
        <f>ROUND(K6+K64-K129,5)</f>
        <v>-2642</v>
      </c>
      <c r="P130" s="33"/>
    </row>
    <row r="131" spans="1:16" ht="14.25" x14ac:dyDescent="0.45">
      <c r="A131" s="2"/>
      <c r="B131" s="2" t="s">
        <v>122</v>
      </c>
      <c r="C131" s="2"/>
      <c r="D131" s="2"/>
      <c r="E131" s="2"/>
      <c r="F131" s="2"/>
      <c r="G131" s="2"/>
      <c r="H131" s="7"/>
      <c r="I131" s="7"/>
      <c r="K131" s="7"/>
    </row>
    <row r="132" spans="1:16" ht="14.25" x14ac:dyDescent="0.45">
      <c r="A132" s="2"/>
      <c r="B132" s="2"/>
      <c r="C132" s="2" t="s">
        <v>123</v>
      </c>
      <c r="D132" s="2"/>
      <c r="E132" s="2"/>
      <c r="F132" s="2"/>
      <c r="G132" s="2"/>
      <c r="H132" s="7"/>
      <c r="I132" s="7"/>
      <c r="K132" s="7"/>
    </row>
    <row r="133" spans="1:16" ht="14.25" x14ac:dyDescent="0.45">
      <c r="A133" s="2"/>
      <c r="B133" s="2"/>
      <c r="C133" s="2"/>
      <c r="D133" s="2" t="s">
        <v>135</v>
      </c>
      <c r="E133" s="2"/>
      <c r="F133" s="2"/>
      <c r="G133" s="2"/>
      <c r="H133" s="7"/>
      <c r="I133" s="7"/>
      <c r="K133" s="7">
        <v>3600</v>
      </c>
    </row>
    <row r="134" spans="1:16" ht="14.25" hidden="1" x14ac:dyDescent="0.45">
      <c r="A134" s="2"/>
      <c r="B134" s="2"/>
      <c r="C134" s="2"/>
      <c r="D134" s="2"/>
      <c r="E134" s="2"/>
      <c r="F134" s="2"/>
      <c r="G134" s="2"/>
      <c r="H134" s="7"/>
      <c r="I134" s="7"/>
      <c r="K134" s="7">
        <v>0</v>
      </c>
    </row>
    <row r="135" spans="1:16" ht="15.75" thickBot="1" x14ac:dyDescent="0.3">
      <c r="A135" s="2"/>
      <c r="B135" s="2"/>
      <c r="C135" s="2"/>
      <c r="D135" s="2" t="s">
        <v>124</v>
      </c>
      <c r="E135" s="2"/>
      <c r="F135" s="2"/>
      <c r="G135" s="2"/>
      <c r="H135" s="9">
        <v>0</v>
      </c>
      <c r="I135" s="9">
        <v>64676</v>
      </c>
      <c r="K135" s="9">
        <v>0</v>
      </c>
    </row>
    <row r="136" spans="1:16" ht="14.65" thickBot="1" x14ac:dyDescent="0.5">
      <c r="A136" s="2"/>
      <c r="B136" s="2"/>
      <c r="C136" s="2" t="s">
        <v>125</v>
      </c>
      <c r="D136" s="2"/>
      <c r="E136" s="2"/>
      <c r="F136" s="2"/>
      <c r="G136" s="2"/>
      <c r="H136" s="11">
        <f>ROUND(SUM(H132:H135),5)</f>
        <v>0</v>
      </c>
      <c r="I136" s="11">
        <f>ROUND(SUM(I132:I135),5)</f>
        <v>64676</v>
      </c>
      <c r="K136" s="11">
        <f>ROUND(SUM(K132:K135),5)</f>
        <v>3600</v>
      </c>
      <c r="M136">
        <v>0</v>
      </c>
      <c r="N136" s="33">
        <v>6.6074081603573656E-2</v>
      </c>
      <c r="O136" s="33">
        <v>6.6313103373254315E-2</v>
      </c>
      <c r="P136" s="33">
        <f>K136/($K$64+$K$137)</f>
        <v>3.9422504117461541E-3</v>
      </c>
    </row>
    <row r="137" spans="1:16" ht="14.65" thickBot="1" x14ac:dyDescent="0.5">
      <c r="A137" s="2"/>
      <c r="B137" s="2" t="s">
        <v>126</v>
      </c>
      <c r="C137" s="2"/>
      <c r="D137" s="2"/>
      <c r="E137" s="2"/>
      <c r="F137" s="2"/>
      <c r="G137" s="2"/>
      <c r="H137" s="11">
        <f>ROUND(H131+H136,5)</f>
        <v>0</v>
      </c>
      <c r="I137" s="11">
        <f>ROUND(I131+I136,5)</f>
        <v>64676</v>
      </c>
      <c r="K137" s="11">
        <f>ROUND(K131+K136,5)</f>
        <v>3600</v>
      </c>
    </row>
    <row r="138" spans="1:16" s="13" customFormat="1" ht="10.5" thickBot="1" x14ac:dyDescent="0.35">
      <c r="A138" s="2" t="s">
        <v>127</v>
      </c>
      <c r="B138" s="2"/>
      <c r="C138" s="2"/>
      <c r="D138" s="2"/>
      <c r="E138" s="2"/>
      <c r="F138" s="2"/>
      <c r="G138" s="2"/>
      <c r="H138" s="12">
        <f>ROUND(H130+H137,5)</f>
        <v>-98958</v>
      </c>
      <c r="I138" s="12">
        <f>ROUND(I130+I137,5)</f>
        <v>0</v>
      </c>
      <c r="K138" s="12">
        <f>ROUND(K130+K137,5)</f>
        <v>958</v>
      </c>
    </row>
    <row r="139" spans="1:16" ht="14.65" thickTop="1" x14ac:dyDescent="0.45"/>
    <row r="140" spans="1:16" ht="14.25" x14ac:dyDescent="0.45">
      <c r="G140" s="19" t="s">
        <v>136</v>
      </c>
      <c r="I140" s="20" t="s">
        <v>205</v>
      </c>
    </row>
    <row r="141" spans="1:16" ht="14.25" x14ac:dyDescent="0.45">
      <c r="G141" s="23" t="s">
        <v>137</v>
      </c>
      <c r="I141" s="24">
        <v>2500</v>
      </c>
      <c r="K141" s="26">
        <v>0</v>
      </c>
    </row>
    <row r="142" spans="1:16" ht="14.25" x14ac:dyDescent="0.45">
      <c r="G142" s="23" t="s">
        <v>138</v>
      </c>
      <c r="I142" s="24">
        <v>0</v>
      </c>
      <c r="K142" s="26">
        <v>0</v>
      </c>
    </row>
    <row r="143" spans="1:16" ht="14.25" x14ac:dyDescent="0.45">
      <c r="G143" s="23" t="s">
        <v>139</v>
      </c>
      <c r="I143" s="24">
        <v>29910</v>
      </c>
      <c r="K143" s="26">
        <v>27738</v>
      </c>
    </row>
    <row r="144" spans="1:16" ht="14.25" x14ac:dyDescent="0.45">
      <c r="G144" s="23" t="s">
        <v>140</v>
      </c>
      <c r="I144" s="24">
        <v>24791</v>
      </c>
      <c r="K144" s="26">
        <v>20730</v>
      </c>
    </row>
    <row r="145" spans="7:12" customFormat="1" ht="14.25" x14ac:dyDescent="0.45">
      <c r="G145" s="23" t="s">
        <v>141</v>
      </c>
      <c r="H145" s="20"/>
      <c r="I145" s="24">
        <v>9933</v>
      </c>
      <c r="K145" s="26">
        <v>9233</v>
      </c>
    </row>
    <row r="146" spans="7:12" customFormat="1" x14ac:dyDescent="0.25">
      <c r="G146" s="23" t="s">
        <v>143</v>
      </c>
      <c r="H146" s="20"/>
      <c r="I146" s="24">
        <v>0</v>
      </c>
      <c r="K146" s="26">
        <v>73497</v>
      </c>
      <c r="L146" t="s">
        <v>206</v>
      </c>
    </row>
    <row r="147" spans="7:12" customFormat="1" x14ac:dyDescent="0.25">
      <c r="G147" s="23" t="s">
        <v>144</v>
      </c>
      <c r="H147" s="20"/>
      <c r="I147" s="24">
        <v>0</v>
      </c>
      <c r="K147" s="26">
        <v>32840</v>
      </c>
      <c r="L147" t="s">
        <v>206</v>
      </c>
    </row>
    <row r="148" spans="7:12" customFormat="1" x14ac:dyDescent="0.25">
      <c r="G148" s="23" t="s">
        <v>146</v>
      </c>
      <c r="H148" s="20"/>
      <c r="I148" s="24">
        <v>0</v>
      </c>
      <c r="K148" s="26">
        <v>8333</v>
      </c>
    </row>
    <row r="149" spans="7:12" customFormat="1" x14ac:dyDescent="0.25">
      <c r="G149" s="23" t="s">
        <v>145</v>
      </c>
      <c r="H149" s="20"/>
      <c r="I149" s="24">
        <v>0</v>
      </c>
      <c r="K149" s="26">
        <v>0</v>
      </c>
      <c r="L149" t="s">
        <v>207</v>
      </c>
    </row>
    <row r="150" spans="7:12" customFormat="1" x14ac:dyDescent="0.25">
      <c r="G150" s="23" t="s">
        <v>142</v>
      </c>
      <c r="H150" s="20"/>
      <c r="I150" s="34">
        <v>5000</v>
      </c>
      <c r="K150" s="35">
        <v>0</v>
      </c>
    </row>
    <row r="151" spans="7:12" customFormat="1" x14ac:dyDescent="0.25">
      <c r="G151" s="23" t="s">
        <v>151</v>
      </c>
      <c r="H151" s="20"/>
      <c r="I151" s="34">
        <v>0</v>
      </c>
      <c r="K151" s="35">
        <v>5000</v>
      </c>
      <c r="L151" t="s">
        <v>152</v>
      </c>
    </row>
    <row r="152" spans="7:12" customFormat="1" x14ac:dyDescent="0.25">
      <c r="G152" s="23" t="s">
        <v>153</v>
      </c>
      <c r="H152" s="20"/>
      <c r="I152" s="25">
        <v>0</v>
      </c>
      <c r="K152" s="27">
        <v>7000</v>
      </c>
    </row>
    <row r="153" spans="7:12" customFormat="1" x14ac:dyDescent="0.25">
      <c r="G153" s="19"/>
      <c r="H153" s="20"/>
      <c r="I153" s="24">
        <f>SUM(I141:I152)</f>
        <v>72134</v>
      </c>
      <c r="K153" s="26">
        <f>SUM(K141:K152)</f>
        <v>184371</v>
      </c>
    </row>
    <row r="154" spans="7:12" customFormat="1" x14ac:dyDescent="0.25">
      <c r="G154" s="19"/>
      <c r="H154" s="20"/>
      <c r="I154" s="20"/>
      <c r="K154" s="26"/>
    </row>
    <row r="155" spans="7:12" customFormat="1" x14ac:dyDescent="0.25">
      <c r="G155" s="19" t="s">
        <v>208</v>
      </c>
      <c r="H155" s="20"/>
      <c r="I155" s="20"/>
    </row>
  </sheetData>
  <mergeCells count="1">
    <mergeCell ref="M5:O5"/>
  </mergeCells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Corp.Family Foundation Detail</vt:lpstr>
      <vt:lpstr>Summary vs Prev Year</vt:lpstr>
      <vt:lpstr>'Corp.Family Foundation Detail'!Print_Titles</vt:lpstr>
      <vt:lpstr>'Summary vs Prev Year'!Print_Titles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Buchanan</dc:creator>
  <cp:lastModifiedBy>J Coffey</cp:lastModifiedBy>
  <dcterms:created xsi:type="dcterms:W3CDTF">2020-11-08T00:21:47Z</dcterms:created>
  <dcterms:modified xsi:type="dcterms:W3CDTF">2021-01-29T21:24:58Z</dcterms:modified>
</cp:coreProperties>
</file>